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louiselle\Desktop\VSPC\Subcommittees\GT Subcommittee\June 1, 2022\"/>
    </mc:Choice>
  </mc:AlternateContent>
  <bookViews>
    <workbookView xWindow="0" yWindow="0" windowWidth="19200" windowHeight="7050" tabRatio="796"/>
  </bookViews>
  <sheets>
    <sheet name="New&amp;Updated Projects VSPC 2022 " sheetId="4" r:id="rId1"/>
    <sheet name="Previously Reviewed" sheetId="52" r:id="rId2"/>
    <sheet name="Berlin GT" sheetId="76" r:id="rId3"/>
    <sheet name="Middlesex" sheetId="77" r:id="rId4"/>
    <sheet name="Bolton 41" sheetId="84" r:id="rId5"/>
    <sheet name="East Arlington" sheetId="78" r:id="rId6"/>
    <sheet name="West Dummerston" sheetId="79" r:id="rId7"/>
    <sheet name="North Rutland" sheetId="80" r:id="rId8"/>
    <sheet name="Fairfax" sheetId="86" r:id="rId9"/>
    <sheet name="Killington Area" sheetId="81" r:id="rId10"/>
    <sheet name="Beta Subtation" sheetId="85" r:id="rId11"/>
    <sheet name="Line 60 Reconfig" sheetId="82" r:id="rId12"/>
    <sheet name="Pleasant Street Sub" sheetId="56" r:id="rId13"/>
    <sheet name="Ascutney" sheetId="74" r:id="rId14"/>
    <sheet name="Londonderry" sheetId="73" r:id="rId15"/>
    <sheet name="Legare" sheetId="72" r:id="rId16"/>
    <sheet name="Berlin" sheetId="71" r:id="rId17"/>
    <sheet name="Hinesburg" sheetId="8" r:id="rId18"/>
    <sheet name="Waterford 65J1" sheetId="43" r:id="rId19"/>
    <sheet name="Moretown" sheetId="36" r:id="rId20"/>
    <sheet name="Danby" sheetId="20" r:id="rId21"/>
    <sheet name="Putney Conversion" sheetId="51" r:id="rId22"/>
    <sheet name="Dover Sub" sheetId="55" r:id="rId23"/>
    <sheet name="Newbury Sub" sheetId="54" r:id="rId24"/>
    <sheet name="Carvers Falls Sub" sheetId="60" r:id="rId25"/>
    <sheet name="East Ryegate Tran Sub" sheetId="59" r:id="rId26"/>
    <sheet name="Irasville Tran Sub" sheetId="58" r:id="rId27"/>
    <sheet name="Richmond Tran Sub" sheetId="64" r:id="rId28"/>
    <sheet name="Smithville Cap" sheetId="63" r:id="rId29"/>
    <sheet name="Highbridge Substation" sheetId="53" r:id="rId30"/>
    <sheet name="Tafts-Windsor" sheetId="62" r:id="rId31"/>
    <sheet name="Maple Ave to Charlestown" sheetId="61" r:id="rId32"/>
    <sheet name="Johnson to Lowell" sheetId="67" r:id="rId33"/>
    <sheet name="Tower Line to Sand Road" sheetId="66" r:id="rId34"/>
    <sheet name="Mountain View to Berlin" sheetId="65" r:id="rId35"/>
    <sheet name="Hydeville-Fairhaven" sheetId="40" r:id="rId36"/>
    <sheet name="McNeil-Gorge" sheetId="38" r:id="rId37"/>
    <sheet name="North St. Albans to Sheldon" sheetId="50" r:id="rId38"/>
    <sheet name="Wilder" sheetId="25" r:id="rId39"/>
    <sheet name="Mill Street" sheetId="27" r:id="rId40"/>
    <sheet name="St. Albans" sheetId="10" r:id="rId41"/>
    <sheet name="Milton" sheetId="14" r:id="rId42"/>
    <sheet name="Windsor" sheetId="23" r:id="rId43"/>
    <sheet name="Brattleboro" sheetId="11" r:id="rId44"/>
    <sheet name="Southern Loop" sheetId="9" r:id="rId45"/>
    <sheet name="Chittenden County" sheetId="3" r:id="rId46"/>
    <sheet name="Dover - Haystack" sheetId="13" r:id="rId47"/>
    <sheet name="West Rutland-Castleton" sheetId="37" r:id="rId48"/>
    <sheet name="Castleton" sheetId="75" r:id="rId49"/>
    <sheet name="North Brattleboro" sheetId="26" r:id="rId50"/>
    <sheet name="Lowell" sheetId="28" r:id="rId51"/>
    <sheet name="E St Albans Capacitors" sheetId="57" r:id="rId52"/>
    <sheet name="Airport" sheetId="24" r:id="rId53"/>
    <sheet name="Websterville Sub" sheetId="39" r:id="rId54"/>
    <sheet name="Rutland" sheetId="19" r:id="rId55"/>
    <sheet name="Barre" sheetId="29" r:id="rId56"/>
    <sheet name="Cambridge Sub" sheetId="32" r:id="rId57"/>
    <sheet name="South Poultney" sheetId="31" r:id="rId58"/>
    <sheet name="Bethel Line 107" sheetId="49" r:id="rId59"/>
    <sheet name="Nason-Weldon" sheetId="42" r:id="rId60"/>
    <sheet name="Susie Wilson" sheetId="1" r:id="rId61"/>
    <sheet name="Waterbury" sheetId="6" r:id="rId62"/>
    <sheet name="WRJ" sheetId="5" r:id="rId63"/>
    <sheet name="Winooski 16Y3" sheetId="7" r:id="rId64"/>
    <sheet name="Stratton" sheetId="12" r:id="rId65"/>
    <sheet name="Granite-Wetmore" sheetId="46" r:id="rId66"/>
    <sheet name="South Brattleboro" sheetId="45" r:id="rId67"/>
    <sheet name="Sharon" sheetId="33" r:id="rId68"/>
    <sheet name="Highbridge to Maple" sheetId="30" r:id="rId69"/>
    <sheet name="Misc Data" sheetId="15" r:id="rId70"/>
    <sheet name="Phase 1 Template" sheetId="16" r:id="rId71"/>
    <sheet name="Phase 2 Template" sheetId="2" r:id="rId72"/>
    <sheet name="7081 Screening Form" sheetId="47" r:id="rId73"/>
    <sheet name="DUP Screening Form" sheetId="68" r:id="rId74"/>
  </sheets>
  <externalReferences>
    <externalReference r:id="rId75"/>
    <externalReference r:id="rId76"/>
  </externalReferences>
  <definedNames>
    <definedName name="_GoBack" localSheetId="1">'Previously Reviewed'!$H$28</definedName>
    <definedName name="_xlnm.Print_Area" localSheetId="13">Ascutney!$A$1:$C$33</definedName>
    <definedName name="_xlnm.Print_Area" localSheetId="2">'Berlin GT'!$A$1:$C$33</definedName>
    <definedName name="_xlnm.Print_Area" localSheetId="10">'Beta Subtation'!$A$1:$C$33</definedName>
    <definedName name="_xlnm.Print_Area" localSheetId="4">'Bolton 41'!$A$1:$C$33</definedName>
    <definedName name="_xlnm.Print_Area" localSheetId="43">Brattleboro!$A$1:$C$33</definedName>
    <definedName name="_xlnm.Print_Area" localSheetId="24">'Carvers Falls Sub'!$A$1:$C$32</definedName>
    <definedName name="_xlnm.Print_Area" localSheetId="20">Danby!$A$1:$C$33</definedName>
    <definedName name="_xlnm.Print_Area" localSheetId="22">'Dover Sub'!$A$1:$C$32</definedName>
    <definedName name="_xlnm.Print_Area" localSheetId="51">'E St Albans Capacitors'!$A$1:$C$32</definedName>
    <definedName name="_xlnm.Print_Area" localSheetId="5">'East Arlington'!$A$1:$C$33</definedName>
    <definedName name="_xlnm.Print_Area" localSheetId="25">'East Ryegate Tran Sub'!$A$1:$C$32</definedName>
    <definedName name="_xlnm.Print_Area" localSheetId="8">Fairfax!$A$1:$C$33</definedName>
    <definedName name="_xlnm.Print_Area" localSheetId="29">'Highbridge Substation'!$A$1:$C$32</definedName>
    <definedName name="_xlnm.Print_Area" localSheetId="26">'Irasville Tran Sub'!$A$1:$C$32</definedName>
    <definedName name="_xlnm.Print_Area" localSheetId="32">'Johnson to Lowell'!$A$1:$C$32</definedName>
    <definedName name="_xlnm.Print_Area" localSheetId="9">'Killington Area'!$A$1:$C$34</definedName>
    <definedName name="_xlnm.Print_Area" localSheetId="11">'Line 60 Reconfig'!$A$1:$C$33</definedName>
    <definedName name="_xlnm.Print_Area" localSheetId="14">Londonderry!$A$1:$C$33</definedName>
    <definedName name="_xlnm.Print_Area" localSheetId="31">'Maple Ave to Charlestown'!$A$1:$C$32</definedName>
    <definedName name="_xlnm.Print_Area" localSheetId="3">Middlesex!$A$1:$C$33</definedName>
    <definedName name="_xlnm.Print_Area" localSheetId="41">Milton!$A$1:$C$31</definedName>
    <definedName name="_xlnm.Print_Area" localSheetId="34">'Mountain View to Berlin'!$A$1:$C$32</definedName>
    <definedName name="_xlnm.Print_Area" localSheetId="0">'New&amp;Updated Projects VSPC 2022 '!$B$1:$G$28</definedName>
    <definedName name="_xlnm.Print_Area" localSheetId="23">'Newbury Sub'!$A$1:$C$32</definedName>
    <definedName name="_xlnm.Print_Area" localSheetId="7">'North Rutland'!$A$1:$C$33</definedName>
    <definedName name="_xlnm.Print_Area" localSheetId="70">'Phase 1 Template'!$A$1:$C$32</definedName>
    <definedName name="_xlnm.Print_Area" localSheetId="12">'Pleasant Street Sub'!$A$1:$C$32</definedName>
    <definedName name="_xlnm.Print_Area" localSheetId="27">'Richmond Tran Sub'!$A$1:$C$32</definedName>
    <definedName name="_xlnm.Print_Area" localSheetId="54">Rutland!$A$1:$C$38</definedName>
    <definedName name="_xlnm.Print_Area" localSheetId="28">'Smithville Cap'!$A$1:$C$32</definedName>
    <definedName name="_xlnm.Print_Area" localSheetId="44">'Southern Loop'!$A$1:$C$33</definedName>
    <definedName name="_xlnm.Print_Area" localSheetId="40">'St. Albans'!$A$1:$C$32</definedName>
    <definedName name="_xlnm.Print_Area" localSheetId="60">'Susie Wilson'!$A$1:$C$32</definedName>
    <definedName name="_xlnm.Print_Area" localSheetId="30">'Tafts-Windsor'!$A$1:$C$32</definedName>
    <definedName name="_xlnm.Print_Area" localSheetId="33">'Tower Line to Sand Road'!$A$1:$C$32</definedName>
    <definedName name="_xlnm.Print_Area" localSheetId="6">'West Dummerston'!$A$1:$C$33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9" i="71" l="1"/>
  <c r="I9" i="72"/>
  <c r="E12" i="51" l="1"/>
  <c r="E13" i="51" s="1"/>
  <c r="E14" i="51" s="1"/>
  <c r="E15" i="51" s="1"/>
  <c r="E16" i="51" s="1"/>
  <c r="E17" i="51" s="1"/>
  <c r="E18" i="51" s="1"/>
  <c r="E19" i="51" s="1"/>
  <c r="E20" i="51" s="1"/>
  <c r="E21" i="51" s="1"/>
  <c r="E22" i="51" s="1"/>
  <c r="E23" i="51" s="1"/>
  <c r="E24" i="51" s="1"/>
  <c r="E25" i="51" s="1"/>
  <c r="E26" i="51" s="1"/>
  <c r="E27" i="51" s="1"/>
  <c r="E28" i="51" s="1"/>
  <c r="E29" i="51" s="1"/>
  <c r="E30" i="51" s="1"/>
  <c r="I9" i="51"/>
  <c r="I9" i="50" l="1"/>
  <c r="B7" i="50"/>
  <c r="B7" i="37" l="1"/>
  <c r="B23" i="37"/>
  <c r="I9" i="37"/>
  <c r="E13" i="40" l="1"/>
  <c r="E14" i="40" s="1"/>
  <c r="E15" i="40" s="1"/>
  <c r="E16" i="40" s="1"/>
  <c r="E17" i="40" s="1"/>
  <c r="E18" i="40" s="1"/>
  <c r="E19" i="40" s="1"/>
  <c r="E20" i="40" s="1"/>
  <c r="E21" i="40" s="1"/>
  <c r="E22" i="40" s="1"/>
  <c r="E23" i="40" s="1"/>
  <c r="E24" i="40" s="1"/>
  <c r="E25" i="40" s="1"/>
  <c r="E26" i="40" s="1"/>
  <c r="E27" i="40" s="1"/>
  <c r="E28" i="40" s="1"/>
  <c r="E29" i="40" s="1"/>
  <c r="E30" i="40" s="1"/>
  <c r="E31" i="40" s="1"/>
  <c r="I10" i="40"/>
  <c r="B7" i="49" l="1"/>
  <c r="B23" i="49" l="1"/>
  <c r="I9" i="49"/>
  <c r="I10" i="39" l="1"/>
  <c r="I10" i="36" l="1"/>
  <c r="I9" i="38" l="1"/>
  <c r="E14" i="45"/>
  <c r="E15" i="45" s="1"/>
  <c r="E16" i="45" s="1"/>
  <c r="E17" i="45" s="1"/>
  <c r="E18" i="45" s="1"/>
  <c r="E19" i="45" s="1"/>
  <c r="E20" i="45" s="1"/>
  <c r="E21" i="45" s="1"/>
  <c r="E22" i="45" s="1"/>
  <c r="E23" i="45" s="1"/>
  <c r="E24" i="45" s="1"/>
  <c r="E25" i="45" s="1"/>
  <c r="E26" i="45" s="1"/>
  <c r="E27" i="45" s="1"/>
  <c r="E28" i="45" s="1"/>
  <c r="E29" i="45" s="1"/>
  <c r="E30" i="45" s="1"/>
  <c r="E31" i="45" s="1"/>
  <c r="I10" i="45"/>
  <c r="I10" i="46"/>
  <c r="E13" i="46"/>
  <c r="E14" i="46" s="1"/>
  <c r="E15" i="46" s="1"/>
  <c r="E16" i="46" s="1"/>
  <c r="E17" i="46" s="1"/>
  <c r="E18" i="46" s="1"/>
  <c r="E19" i="46" s="1"/>
  <c r="E20" i="46" s="1"/>
  <c r="E21" i="46" s="1"/>
  <c r="E22" i="46" s="1"/>
  <c r="E23" i="46" s="1"/>
  <c r="E24" i="46" s="1"/>
  <c r="E25" i="46" s="1"/>
  <c r="E26" i="46" s="1"/>
  <c r="E27" i="46" s="1"/>
  <c r="E28" i="46" s="1"/>
  <c r="E29" i="46" s="1"/>
  <c r="E30" i="46" s="1"/>
  <c r="E31" i="46" s="1"/>
  <c r="I9" i="43"/>
  <c r="I9" i="42"/>
  <c r="B24" i="31" l="1"/>
  <c r="B24" i="23" l="1"/>
  <c r="B23" i="10"/>
  <c r="I10" i="31" l="1"/>
  <c r="I9" i="33"/>
  <c r="I9" i="32"/>
  <c r="B23" i="28" l="1"/>
  <c r="B23" i="30"/>
  <c r="P18" i="1" l="1"/>
  <c r="M18" i="1"/>
  <c r="J11" i="1"/>
  <c r="J12" i="1" s="1"/>
  <c r="J13" i="1" s="1"/>
  <c r="J14" i="1" s="1"/>
  <c r="J15" i="1" s="1"/>
  <c r="J16" i="1" s="1"/>
  <c r="J17" i="1" s="1"/>
  <c r="J18" i="1" s="1"/>
  <c r="J19" i="1" s="1"/>
  <c r="J20" i="1" s="1"/>
  <c r="J21" i="1" s="1"/>
  <c r="J22" i="1" s="1"/>
  <c r="J23" i="1" s="1"/>
  <c r="J24" i="1" s="1"/>
  <c r="J25" i="1" s="1"/>
  <c r="J26" i="1" s="1"/>
  <c r="J27" i="1" s="1"/>
  <c r="J28" i="1" s="1"/>
  <c r="J29" i="1" s="1"/>
  <c r="J30" i="1" s="1"/>
  <c r="J31" i="1" s="1"/>
  <c r="J32" i="1" s="1"/>
  <c r="J33" i="1" s="1"/>
  <c r="J34" i="1" s="1"/>
  <c r="J35" i="1" s="1"/>
  <c r="J36" i="1" s="1"/>
  <c r="J37" i="1" s="1"/>
  <c r="J38" i="1" s="1"/>
  <c r="I11" i="1"/>
  <c r="I12" i="1" s="1"/>
  <c r="I13" i="1" s="1"/>
  <c r="I14" i="1" s="1"/>
  <c r="I15" i="1" s="1"/>
  <c r="I16" i="1" s="1"/>
  <c r="I17" i="1" s="1"/>
  <c r="I18" i="1" s="1"/>
  <c r="I19" i="1" s="1"/>
  <c r="I20" i="1" s="1"/>
  <c r="I21" i="1" s="1"/>
  <c r="I22" i="1" s="1"/>
  <c r="I23" i="1" s="1"/>
  <c r="I24" i="1" s="1"/>
  <c r="I25" i="1" s="1"/>
  <c r="I26" i="1" s="1"/>
  <c r="I27" i="1" s="1"/>
  <c r="I28" i="1" s="1"/>
  <c r="I29" i="1" s="1"/>
  <c r="I30" i="1" s="1"/>
  <c r="I31" i="1" s="1"/>
  <c r="I32" i="1" s="1"/>
  <c r="I33" i="1" s="1"/>
  <c r="I34" i="1" s="1"/>
  <c r="I35" i="1" s="1"/>
  <c r="I36" i="1" s="1"/>
  <c r="I37" i="1" s="1"/>
  <c r="I38" i="1" s="1"/>
  <c r="H11" i="1"/>
  <c r="H12" i="1" s="1"/>
  <c r="H13" i="1" s="1"/>
  <c r="H14" i="1" s="1"/>
  <c r="H15" i="1" s="1"/>
  <c r="H16" i="1" s="1"/>
  <c r="H17" i="1" s="1"/>
  <c r="H18" i="1" s="1"/>
  <c r="H19" i="1" s="1"/>
  <c r="H20" i="1" s="1"/>
  <c r="H21" i="1" s="1"/>
  <c r="H22" i="1" s="1"/>
  <c r="H23" i="1" s="1"/>
  <c r="H24" i="1" s="1"/>
  <c r="H25" i="1" s="1"/>
  <c r="H26" i="1" s="1"/>
  <c r="H27" i="1" s="1"/>
  <c r="H28" i="1" s="1"/>
  <c r="H29" i="1" s="1"/>
  <c r="H30" i="1" s="1"/>
  <c r="H31" i="1" s="1"/>
  <c r="H32" i="1" s="1"/>
  <c r="H33" i="1" s="1"/>
  <c r="H34" i="1" s="1"/>
  <c r="H35" i="1" s="1"/>
  <c r="H36" i="1" s="1"/>
  <c r="H37" i="1" s="1"/>
  <c r="H38" i="1" s="1"/>
  <c r="G11" i="1"/>
  <c r="G12" i="1" s="1"/>
  <c r="G13" i="1" s="1"/>
  <c r="G14" i="1" s="1"/>
  <c r="G15" i="1" s="1"/>
  <c r="G16" i="1" s="1"/>
  <c r="G17" i="1" s="1"/>
  <c r="G18" i="1" s="1"/>
  <c r="G19" i="1" s="1"/>
  <c r="G20" i="1" s="1"/>
  <c r="G21" i="1" s="1"/>
  <c r="G22" i="1" s="1"/>
  <c r="G23" i="1" s="1"/>
  <c r="G24" i="1" s="1"/>
  <c r="G25" i="1" s="1"/>
  <c r="G26" i="1" s="1"/>
  <c r="G27" i="1" s="1"/>
  <c r="G28" i="1" s="1"/>
  <c r="G29" i="1" s="1"/>
  <c r="G30" i="1" s="1"/>
  <c r="G31" i="1" s="1"/>
  <c r="G32" i="1" s="1"/>
  <c r="G33" i="1" s="1"/>
  <c r="G34" i="1" s="1"/>
  <c r="G35" i="1" s="1"/>
  <c r="G36" i="1" s="1"/>
  <c r="G37" i="1" s="1"/>
  <c r="G38" i="1" s="1"/>
  <c r="F11" i="1"/>
  <c r="F12" i="1" s="1"/>
  <c r="F13" i="1" s="1"/>
  <c r="F14" i="1" s="1"/>
  <c r="F15" i="1" s="1"/>
  <c r="F16" i="1" s="1"/>
  <c r="F17" i="1" s="1"/>
  <c r="F18" i="1" s="1"/>
  <c r="F19" i="1" s="1"/>
  <c r="F20" i="1" s="1"/>
  <c r="F21" i="1" s="1"/>
  <c r="F22" i="1" s="1"/>
  <c r="F23" i="1" s="1"/>
  <c r="F24" i="1" s="1"/>
  <c r="F25" i="1" s="1"/>
  <c r="F26" i="1" s="1"/>
  <c r="F27" i="1" s="1"/>
  <c r="F28" i="1" s="1"/>
  <c r="F29" i="1" s="1"/>
  <c r="F30" i="1" s="1"/>
  <c r="F31" i="1" s="1"/>
  <c r="F32" i="1" s="1"/>
  <c r="F33" i="1" s="1"/>
  <c r="F34" i="1" s="1"/>
  <c r="F35" i="1" s="1"/>
  <c r="F36" i="1" s="1"/>
  <c r="F37" i="1" s="1"/>
  <c r="F38" i="1" s="1"/>
  <c r="I9" i="3" l="1"/>
  <c r="I10" i="27" l="1"/>
  <c r="I9" i="30"/>
  <c r="I9" i="28"/>
  <c r="I10" i="29"/>
  <c r="I10" i="26"/>
  <c r="I10" i="25" l="1"/>
  <c r="E13" i="23" l="1"/>
  <c r="E14" i="23" s="1"/>
  <c r="E15" i="23" s="1"/>
  <c r="E16" i="23" s="1"/>
  <c r="E17" i="23" s="1"/>
  <c r="E18" i="23" s="1"/>
  <c r="E19" i="23" s="1"/>
  <c r="E20" i="23" s="1"/>
  <c r="E21" i="23" s="1"/>
  <c r="E22" i="23" s="1"/>
  <c r="E23" i="23" s="1"/>
  <c r="E24" i="23" s="1"/>
  <c r="E25" i="23" s="1"/>
  <c r="E26" i="23" s="1"/>
  <c r="E27" i="23" s="1"/>
  <c r="E28" i="23" s="1"/>
  <c r="E29" i="23" s="1"/>
  <c r="E30" i="23" s="1"/>
  <c r="E31" i="23" s="1"/>
  <c r="I10" i="23"/>
  <c r="E18" i="19"/>
  <c r="E19" i="19" s="1"/>
  <c r="E20" i="19" s="1"/>
  <c r="E21" i="19" s="1"/>
  <c r="E22" i="19" s="1"/>
  <c r="E23" i="19" s="1"/>
  <c r="E24" i="19" s="1"/>
  <c r="E25" i="19" s="1"/>
  <c r="E26" i="19" s="1"/>
  <c r="E27" i="19" s="1"/>
  <c r="E28" i="19" s="1"/>
  <c r="E29" i="19" s="1"/>
  <c r="E30" i="19" s="1"/>
  <c r="E31" i="19" s="1"/>
  <c r="E32" i="19" s="1"/>
  <c r="E33" i="19" s="1"/>
  <c r="E34" i="19" s="1"/>
  <c r="E35" i="19" s="1"/>
  <c r="E36" i="19" s="1"/>
  <c r="E13" i="6"/>
  <c r="E14" i="6" s="1"/>
  <c r="E15" i="6" s="1"/>
  <c r="E16" i="6" s="1"/>
  <c r="E17" i="6" s="1"/>
  <c r="E18" i="6" s="1"/>
  <c r="E19" i="6" s="1"/>
  <c r="E20" i="6" s="1"/>
  <c r="E21" i="6" s="1"/>
  <c r="E22" i="6" s="1"/>
  <c r="E23" i="6" s="1"/>
  <c r="E24" i="6" s="1"/>
  <c r="E25" i="6" s="1"/>
  <c r="E26" i="6" s="1"/>
  <c r="E27" i="6" s="1"/>
  <c r="E28" i="6" s="1"/>
  <c r="E29" i="6" s="1"/>
  <c r="E30" i="6" s="1"/>
  <c r="E31" i="6" s="1"/>
  <c r="E13" i="5"/>
  <c r="E14" i="5" s="1"/>
  <c r="E15" i="5" s="1"/>
  <c r="E16" i="5" s="1"/>
  <c r="E17" i="5" s="1"/>
  <c r="E18" i="5" s="1"/>
  <c r="E19" i="5" s="1"/>
  <c r="E20" i="5" s="1"/>
  <c r="E21" i="5" s="1"/>
  <c r="E22" i="5" s="1"/>
  <c r="E23" i="5" s="1"/>
  <c r="E24" i="5" s="1"/>
  <c r="E25" i="5" s="1"/>
  <c r="E26" i="5" s="1"/>
  <c r="E27" i="5" s="1"/>
  <c r="E28" i="5" s="1"/>
  <c r="E29" i="5" s="1"/>
  <c r="E30" i="5" s="1"/>
  <c r="E31" i="5" s="1"/>
  <c r="B24" i="11"/>
  <c r="B23" i="14"/>
  <c r="B24" i="12"/>
  <c r="G13" i="13"/>
  <c r="L13" i="13" s="1"/>
  <c r="B13" i="13"/>
  <c r="I10" i="20"/>
  <c r="I15" i="19"/>
  <c r="I9" i="16"/>
  <c r="E22" i="15"/>
  <c r="I34" i="15"/>
  <c r="D4" i="14"/>
  <c r="J9" i="14"/>
  <c r="G11" i="14"/>
  <c r="G12" i="14" s="1"/>
  <c r="G13" i="14" s="1"/>
  <c r="G14" i="14" s="1"/>
  <c r="G15" i="14" s="1"/>
  <c r="G16" i="14" s="1"/>
  <c r="G17" i="14" s="1"/>
  <c r="G18" i="14" s="1"/>
  <c r="H11" i="14"/>
  <c r="J11" i="14" s="1"/>
  <c r="E12" i="14"/>
  <c r="E13" i="14" s="1"/>
  <c r="E14" i="14" s="1"/>
  <c r="E15" i="14" s="1"/>
  <c r="E16" i="14" s="1"/>
  <c r="E17" i="14" s="1"/>
  <c r="E18" i="14" s="1"/>
  <c r="E19" i="14" s="1"/>
  <c r="E20" i="14" s="1"/>
  <c r="E21" i="14" s="1"/>
  <c r="E22" i="14" s="1"/>
  <c r="E23" i="14" s="1"/>
  <c r="E24" i="14" s="1"/>
  <c r="E25" i="14" s="1"/>
  <c r="E26" i="14" s="1"/>
  <c r="E27" i="14" s="1"/>
  <c r="E28" i="14" s="1"/>
  <c r="E29" i="14" s="1"/>
  <c r="E30" i="14" s="1"/>
  <c r="D7" i="13"/>
  <c r="L10" i="13"/>
  <c r="H12" i="13"/>
  <c r="L12" i="13" s="1"/>
  <c r="E13" i="13"/>
  <c r="E14" i="13" s="1"/>
  <c r="E15" i="13" s="1"/>
  <c r="E16" i="13" s="1"/>
  <c r="E17" i="13" s="1"/>
  <c r="E18" i="13" s="1"/>
  <c r="E19" i="13" s="1"/>
  <c r="E20" i="13" s="1"/>
  <c r="E21" i="13" s="1"/>
  <c r="E22" i="13" s="1"/>
  <c r="E23" i="13" s="1"/>
  <c r="E24" i="13" s="1"/>
  <c r="E25" i="13" s="1"/>
  <c r="E26" i="13" s="1"/>
  <c r="E27" i="13" s="1"/>
  <c r="E28" i="13" s="1"/>
  <c r="E29" i="13" s="1"/>
  <c r="E30" i="13" s="1"/>
  <c r="E31" i="13" s="1"/>
  <c r="H14" i="13"/>
  <c r="H15" i="13" s="1"/>
  <c r="H16" i="13" s="1"/>
  <c r="H17" i="13" s="1"/>
  <c r="H18" i="13" s="1"/>
  <c r="H19" i="13" s="1"/>
  <c r="H20" i="13" s="1"/>
  <c r="H21" i="13" s="1"/>
  <c r="H22" i="13" s="1"/>
  <c r="H23" i="13" s="1"/>
  <c r="K14" i="13"/>
  <c r="B24" i="13"/>
  <c r="D7" i="12"/>
  <c r="L10" i="12"/>
  <c r="H12" i="12"/>
  <c r="H13" i="12" s="1"/>
  <c r="H14" i="12" s="1"/>
  <c r="H15" i="12" s="1"/>
  <c r="H16" i="12" s="1"/>
  <c r="H17" i="12" s="1"/>
  <c r="H18" i="12" s="1"/>
  <c r="H19" i="12" s="1"/>
  <c r="H20" i="12" s="1"/>
  <c r="H21" i="12" s="1"/>
  <c r="H22" i="12" s="1"/>
  <c r="H23" i="12" s="1"/>
  <c r="E13" i="12"/>
  <c r="E14" i="12" s="1"/>
  <c r="E15" i="12" s="1"/>
  <c r="E16" i="12" s="1"/>
  <c r="E17" i="12" s="1"/>
  <c r="E18" i="12" s="1"/>
  <c r="E19" i="12" s="1"/>
  <c r="E20" i="12" s="1"/>
  <c r="E21" i="12" s="1"/>
  <c r="E22" i="12" s="1"/>
  <c r="E23" i="12" s="1"/>
  <c r="E24" i="12" s="1"/>
  <c r="E25" i="12" s="1"/>
  <c r="E26" i="12" s="1"/>
  <c r="E27" i="12" s="1"/>
  <c r="E28" i="12" s="1"/>
  <c r="E29" i="12" s="1"/>
  <c r="E30" i="12" s="1"/>
  <c r="E31" i="12" s="1"/>
  <c r="L13" i="12"/>
  <c r="K14" i="12"/>
  <c r="L14" i="12"/>
  <c r="J7" i="11"/>
  <c r="L10" i="11"/>
  <c r="G12" i="11"/>
  <c r="E13" i="11"/>
  <c r="E14" i="11" s="1"/>
  <c r="E15" i="11" s="1"/>
  <c r="E16" i="11" s="1"/>
  <c r="E17" i="11" s="1"/>
  <c r="E18" i="11" s="1"/>
  <c r="E19" i="11" s="1"/>
  <c r="E20" i="11" s="1"/>
  <c r="E21" i="11" s="1"/>
  <c r="E22" i="11" s="1"/>
  <c r="E23" i="11" s="1"/>
  <c r="E24" i="11" s="1"/>
  <c r="E25" i="11" s="1"/>
  <c r="E26" i="11" s="1"/>
  <c r="E27" i="11" s="1"/>
  <c r="E28" i="11" s="1"/>
  <c r="E29" i="11" s="1"/>
  <c r="E30" i="11" s="1"/>
  <c r="E31" i="11" s="1"/>
  <c r="K14" i="11"/>
  <c r="F46" i="11"/>
  <c r="J9" i="10"/>
  <c r="G11" i="10"/>
  <c r="G12" i="10" s="1"/>
  <c r="H11" i="10"/>
  <c r="E12" i="10"/>
  <c r="E13" i="10" s="1"/>
  <c r="E14" i="10" s="1"/>
  <c r="E15" i="10" s="1"/>
  <c r="E16" i="10" s="1"/>
  <c r="E17" i="10" s="1"/>
  <c r="E18" i="10" s="1"/>
  <c r="E19" i="10" s="1"/>
  <c r="E20" i="10" s="1"/>
  <c r="E21" i="10" s="1"/>
  <c r="E22" i="10" s="1"/>
  <c r="E23" i="10" s="1"/>
  <c r="E24" i="10" s="1"/>
  <c r="E25" i="10" s="1"/>
  <c r="E26" i="10" s="1"/>
  <c r="E27" i="10" s="1"/>
  <c r="E28" i="10" s="1"/>
  <c r="E29" i="10" s="1"/>
  <c r="E30" i="10" s="1"/>
  <c r="H12" i="10"/>
  <c r="H13" i="10"/>
  <c r="H14" i="10"/>
  <c r="H15" i="10"/>
  <c r="H16" i="10"/>
  <c r="H17" i="10"/>
  <c r="H18" i="10"/>
  <c r="H19" i="10"/>
  <c r="H20" i="10"/>
  <c r="H21" i="10"/>
  <c r="H22" i="10"/>
  <c r="B37" i="10"/>
  <c r="B40" i="10" s="1"/>
  <c r="J10" i="9"/>
  <c r="E13" i="9"/>
  <c r="E14" i="9" s="1"/>
  <c r="E15" i="9" s="1"/>
  <c r="E16" i="9" s="1"/>
  <c r="E17" i="9" s="1"/>
  <c r="E18" i="9" s="1"/>
  <c r="E19" i="9" s="1"/>
  <c r="E20" i="9" s="1"/>
  <c r="E21" i="9" s="1"/>
  <c r="E22" i="9" s="1"/>
  <c r="E23" i="9" s="1"/>
  <c r="E24" i="9" s="1"/>
  <c r="E25" i="9" s="1"/>
  <c r="E26" i="9" s="1"/>
  <c r="E27" i="9" s="1"/>
  <c r="E28" i="9" s="1"/>
  <c r="E29" i="9" s="1"/>
  <c r="E30" i="9" s="1"/>
  <c r="E31" i="9" s="1"/>
  <c r="G12" i="9"/>
  <c r="H12" i="11" l="1"/>
  <c r="H13" i="11" s="1"/>
  <c r="H14" i="11" s="1"/>
  <c r="H15" i="11" s="1"/>
  <c r="H16" i="11" s="1"/>
  <c r="H17" i="11" s="1"/>
  <c r="H18" i="11" s="1"/>
  <c r="H19" i="11" s="1"/>
  <c r="H20" i="11" s="1"/>
  <c r="H21" i="11" s="1"/>
  <c r="H22" i="11" s="1"/>
  <c r="H23" i="11" s="1"/>
  <c r="L12" i="12"/>
  <c r="I12" i="11"/>
  <c r="J12" i="11" s="1"/>
  <c r="J13" i="11" s="1"/>
  <c r="G13" i="10"/>
  <c r="J12" i="10"/>
  <c r="J11" i="10"/>
  <c r="G13" i="11"/>
  <c r="G14" i="11" s="1"/>
  <c r="G15" i="11" s="1"/>
  <c r="G16" i="11" s="1"/>
  <c r="G17" i="11" s="1"/>
  <c r="G18" i="11" s="1"/>
  <c r="G19" i="11" s="1"/>
  <c r="G20" i="11" s="1"/>
  <c r="G21" i="11" s="1"/>
  <c r="G22" i="11" s="1"/>
  <c r="G14" i="13"/>
  <c r="H12" i="14"/>
  <c r="H13" i="14" s="1"/>
  <c r="H14" i="14" s="1"/>
  <c r="H15" i="14" s="1"/>
  <c r="H16" i="14" s="1"/>
  <c r="H17" i="14" s="1"/>
  <c r="H18" i="14" s="1"/>
  <c r="I11" i="14"/>
  <c r="L15" i="12"/>
  <c r="I12" i="10"/>
  <c r="G13" i="9"/>
  <c r="H12" i="9"/>
  <c r="J12" i="9" s="1"/>
  <c r="I13" i="11" l="1"/>
  <c r="I14" i="11" s="1"/>
  <c r="I15" i="11" s="1"/>
  <c r="I16" i="11" s="1"/>
  <c r="I17" i="11" s="1"/>
  <c r="I18" i="11" s="1"/>
  <c r="I19" i="11" s="1"/>
  <c r="I20" i="11" s="1"/>
  <c r="I21" i="11" s="1"/>
  <c r="I22" i="11" s="1"/>
  <c r="I23" i="11" s="1"/>
  <c r="L12" i="11"/>
  <c r="G14" i="10"/>
  <c r="J13" i="10"/>
  <c r="G15" i="13"/>
  <c r="G16" i="13" s="1"/>
  <c r="G17" i="13" s="1"/>
  <c r="L14" i="13"/>
  <c r="L16" i="12"/>
  <c r="J14" i="11"/>
  <c r="L13" i="11"/>
  <c r="I13" i="10"/>
  <c r="H13" i="9"/>
  <c r="G14" i="9"/>
  <c r="G15" i="9" s="1"/>
  <c r="G16" i="9" s="1"/>
  <c r="G17" i="9" s="1"/>
  <c r="G18" i="9" s="1"/>
  <c r="G19" i="9" s="1"/>
  <c r="G20" i="9" s="1"/>
  <c r="G21" i="9" s="1"/>
  <c r="G22" i="9" s="1"/>
  <c r="G23" i="9" s="1"/>
  <c r="G15" i="10" l="1"/>
  <c r="J14" i="10"/>
  <c r="L15" i="13"/>
  <c r="L16" i="13"/>
  <c r="L17" i="12"/>
  <c r="L14" i="11"/>
  <c r="J15" i="11"/>
  <c r="I14" i="10"/>
  <c r="J13" i="9"/>
  <c r="H14" i="9"/>
  <c r="G16" i="10" l="1"/>
  <c r="J15" i="10"/>
  <c r="L17" i="13"/>
  <c r="L18" i="12"/>
  <c r="J16" i="11"/>
  <c r="L15" i="11"/>
  <c r="I15" i="10"/>
  <c r="H15" i="9"/>
  <c r="J14" i="9"/>
  <c r="G17" i="10" l="1"/>
  <c r="J16" i="10"/>
  <c r="L18" i="13"/>
  <c r="L19" i="12"/>
  <c r="L16" i="11"/>
  <c r="J17" i="11"/>
  <c r="I16" i="10"/>
  <c r="H16" i="9"/>
  <c r="J15" i="9"/>
  <c r="G18" i="10" l="1"/>
  <c r="J17" i="10"/>
  <c r="L19" i="13"/>
  <c r="L20" i="12"/>
  <c r="L17" i="11"/>
  <c r="J18" i="11"/>
  <c r="I17" i="10"/>
  <c r="H17" i="9"/>
  <c r="J16" i="9"/>
  <c r="G19" i="10" l="1"/>
  <c r="J18" i="10"/>
  <c r="L20" i="13"/>
  <c r="L21" i="12"/>
  <c r="L18" i="11"/>
  <c r="J19" i="11"/>
  <c r="I18" i="10"/>
  <c r="H18" i="9"/>
  <c r="J17" i="9"/>
  <c r="G20" i="10" l="1"/>
  <c r="J19" i="10"/>
  <c r="L21" i="13"/>
  <c r="L23" i="12"/>
  <c r="L22" i="12"/>
  <c r="J20" i="11"/>
  <c r="L19" i="11"/>
  <c r="I19" i="10"/>
  <c r="H19" i="9"/>
  <c r="J18" i="9"/>
  <c r="G21" i="10" l="1"/>
  <c r="J20" i="10"/>
  <c r="L22" i="13"/>
  <c r="L23" i="13"/>
  <c r="L20" i="11"/>
  <c r="J21" i="11"/>
  <c r="I20" i="10"/>
  <c r="H20" i="9"/>
  <c r="J19" i="9"/>
  <c r="G22" i="10" l="1"/>
  <c r="J22" i="10" s="1"/>
  <c r="J21" i="10"/>
  <c r="L21" i="11"/>
  <c r="J22" i="11"/>
  <c r="I21" i="10"/>
  <c r="H21" i="9"/>
  <c r="J20" i="9"/>
  <c r="L22" i="11" l="1"/>
  <c r="J23" i="11"/>
  <c r="L23" i="11" s="1"/>
  <c r="I22" i="10"/>
  <c r="H22" i="9"/>
  <c r="J21" i="9"/>
  <c r="H23" i="9" l="1"/>
  <c r="J23" i="9" s="1"/>
  <c r="J22" i="9"/>
  <c r="I9" i="7" l="1"/>
  <c r="I10" i="6"/>
  <c r="I10" i="5"/>
</calcChain>
</file>

<file path=xl/sharedStrings.xml><?xml version="1.0" encoding="utf-8"?>
<sst xmlns="http://schemas.openxmlformats.org/spreadsheetml/2006/main" count="6147" uniqueCount="871">
  <si>
    <t>T&amp;D Constraint Name</t>
  </si>
  <si>
    <t>VSPC Load Zone</t>
  </si>
  <si>
    <t>Description of Constraint</t>
  </si>
  <si>
    <t>Winter, Summer, or Both</t>
  </si>
  <si>
    <t>Season of Issue</t>
  </si>
  <si>
    <t>Estimated Project Cost $</t>
  </si>
  <si>
    <t>Use current year $</t>
  </si>
  <si>
    <t>Load Reduction Needed from EE</t>
  </si>
  <si>
    <t>Blue Background = Info provided by DU</t>
  </si>
  <si>
    <t>Orange Background = Info provided by EEU</t>
  </si>
  <si>
    <t>Information regarding the constraint</t>
  </si>
  <si>
    <t>Information regarding the affected customers</t>
  </si>
  <si>
    <t>Total Premises affected</t>
  </si>
  <si>
    <t>Total MW of premises</t>
  </si>
  <si>
    <t>Total MWh of premises</t>
  </si>
  <si>
    <t xml:space="preserve">Total # of commercial premises </t>
  </si>
  <si>
    <t>Total MW from commercial premises</t>
  </si>
  <si>
    <t>Total MWh from commercial premises</t>
  </si>
  <si>
    <t>To be completed following submittal of above infomration</t>
  </si>
  <si>
    <t>Achievable Cost-Effective Energy Efficeincy Potential in Area</t>
  </si>
  <si>
    <t xml:space="preserve">Information regarding Energy Efficiency Potential </t>
  </si>
  <si>
    <t>recognizing that NTA option might include a number of different NTAs which EE is one.  Provide forecast information.  Does forecast assume statewide EE programs already?</t>
  </si>
  <si>
    <t>Programs would have been delivered anyway in area</t>
  </si>
  <si>
    <t>Cost to deliver EE to targeted area $/kW</t>
  </si>
  <si>
    <t>Cost to deliver statewide EE to that targeted area $/kW</t>
  </si>
  <si>
    <t>Estimated probability of success</t>
  </si>
  <si>
    <t>Total cost above status quo to deliver GT program</t>
  </si>
  <si>
    <r>
      <t xml:space="preserve">Above a </t>
    </r>
    <r>
      <rPr>
        <sz val="11"/>
        <color rgb="FFFF0000"/>
        <rFont val="Calibri"/>
        <family val="2"/>
        <scheme val="minor"/>
      </rPr>
      <t>certain</t>
    </r>
    <r>
      <rPr>
        <sz val="11"/>
        <color theme="1"/>
        <rFont val="Calibri"/>
        <family val="2"/>
        <scheme val="minor"/>
      </rPr>
      <t xml:space="preserve"> percentage, the go forward with GT</t>
    </r>
  </si>
  <si>
    <t>Number of Years EE is able to defer project</t>
  </si>
  <si>
    <t>Value of deferment</t>
  </si>
  <si>
    <t>Value of any additional T&amp;D benefits provided by EE</t>
  </si>
  <si>
    <t>Instructions</t>
  </si>
  <si>
    <t xml:space="preserve">Total # of residential premises </t>
  </si>
  <si>
    <t>Total MWh from residential premises</t>
  </si>
  <si>
    <t>Estimate of statewide programs efficiency acquisition MW</t>
  </si>
  <si>
    <t>Estimate of statewide programs efficiency acquisition MWh</t>
  </si>
  <si>
    <t>Estimate of incremental available potential</t>
  </si>
  <si>
    <t>breakdown res/commercial?</t>
  </si>
  <si>
    <t>Provide summary of how potential is estimated and assumed to be acquired - this should be rough estimate</t>
  </si>
  <si>
    <t>Constraint</t>
  </si>
  <si>
    <t>Further screening (Y/N)</t>
  </si>
  <si>
    <t xml:space="preserve">Load Reduction Needed </t>
  </si>
  <si>
    <t>Paste template from Area 1 when complete</t>
  </si>
  <si>
    <t>e.g. reducing risk of contingencies, etc. Describe - could be narrative</t>
  </si>
  <si>
    <t xml:space="preserve">     reducing risk of unanticipated load coming on-line</t>
  </si>
  <si>
    <t xml:space="preserve">     reducing existing exposure on subtransmission system </t>
  </si>
  <si>
    <t xml:space="preserve">     reducing existing exposure on distribution system </t>
  </si>
  <si>
    <t xml:space="preserve">     reducing existing exposure on bulk transmission system </t>
  </si>
  <si>
    <t>Could be one or more</t>
  </si>
  <si>
    <t xml:space="preserve">Most Recent Peak Load </t>
  </si>
  <si>
    <t>5-year historical maximum peak Load</t>
  </si>
  <si>
    <t xml:space="preserve">Known additional load </t>
  </si>
  <si>
    <t>e.g. from "Ability to Serve" letters</t>
  </si>
  <si>
    <t>Critical Load Level</t>
  </si>
  <si>
    <t xml:space="preserve">Use VSPC classification of system level and affected utilities - see 7081 definitions </t>
  </si>
  <si>
    <t>Benefit Classification</t>
  </si>
  <si>
    <t>Estimated Annual Deferral Value</t>
  </si>
  <si>
    <t>to determine real levelized carrying charge use method as defined in Docket 7081 MOU paragraph 63</t>
  </si>
  <si>
    <t>If 2 years or less, then may not be viable for GT.  If over 10 years, then may not be viable for GT.</t>
  </si>
  <si>
    <t xml:space="preserve">Total # of industrial premises </t>
  </si>
  <si>
    <t>Total MW from industrial premises</t>
  </si>
  <si>
    <t>Total MWh from industrial premises</t>
  </si>
  <si>
    <t>Provide definition of "Industrial" customers</t>
  </si>
  <si>
    <t>If only 1 industrial customer, include with commercial</t>
  </si>
  <si>
    <t>Total Estimated MW from residential premises</t>
  </si>
  <si>
    <t>Use/provide assumptions regarding load factor</t>
  </si>
  <si>
    <t>premises = "constrained area"</t>
  </si>
  <si>
    <t>Constrained Area Peak Time of Day</t>
  </si>
  <si>
    <t>Annual Exposure Duration (hours)</t>
  </si>
  <si>
    <t>Attach documents as appropriate</t>
  </si>
  <si>
    <t>range acceptable</t>
  </si>
  <si>
    <t>Deferral Value</t>
  </si>
  <si>
    <t>Relavent VSPC Load Zone Maximum Achievable Savings Potential</t>
  </si>
  <si>
    <t xml:space="preserve">From EEU achievable potential study </t>
  </si>
  <si>
    <t>From Cell B14</t>
  </si>
  <si>
    <t>Year</t>
  </si>
  <si>
    <t>VT</t>
  </si>
  <si>
    <t>SUMMER</t>
  </si>
  <si>
    <t>WINTER</t>
  </si>
  <si>
    <t>2011/2012</t>
  </si>
  <si>
    <t>2012/2013</t>
  </si>
  <si>
    <t>2013/2014</t>
  </si>
  <si>
    <t>2014/2015</t>
  </si>
  <si>
    <t>2015/2016</t>
  </si>
  <si>
    <t>2016/2017</t>
  </si>
  <si>
    <t>2017/2018</t>
  </si>
  <si>
    <t>2018/2019</t>
  </si>
  <si>
    <t>2019/2020</t>
  </si>
  <si>
    <t>2020/2021</t>
  </si>
  <si>
    <t>Explanation of "High Scenario" parameters:</t>
  </si>
  <si>
    <t>"High Scenario" (MW)</t>
  </si>
  <si>
    <t>Note 2 - these loads should already be adjusted for EE included in the trend forecast (removed per EVT reports for every year of the weighted average) then statewide expected savings added (per VEIC calculation, PSB ordered budgets)</t>
  </si>
  <si>
    <t>Note 1- use CELT forecast 50/50 to 90/10 ratio provided to the right for relevant ratio. Carry 2020 ratio out for 10 years</t>
  </si>
  <si>
    <r>
      <t xml:space="preserve">90/10 forecast (MW) </t>
    </r>
    <r>
      <rPr>
        <b/>
        <i/>
        <sz val="11"/>
        <color theme="1"/>
        <rFont val="Calibri"/>
        <family val="2"/>
        <scheme val="minor"/>
      </rPr>
      <t>[N1]</t>
    </r>
  </si>
  <si>
    <r>
      <t xml:space="preserve">50/50 forecast (MW) </t>
    </r>
    <r>
      <rPr>
        <b/>
        <i/>
        <sz val="11"/>
        <color theme="1"/>
        <rFont val="Calibri"/>
        <family val="2"/>
        <scheme val="minor"/>
      </rPr>
      <t>[N2]</t>
    </r>
  </si>
  <si>
    <r>
      <t xml:space="preserve">Incremental GT EE needed </t>
    </r>
    <r>
      <rPr>
        <b/>
        <i/>
        <sz val="11"/>
        <color theme="1"/>
        <rFont val="Calibri"/>
        <family val="2"/>
        <scheme val="minor"/>
      </rPr>
      <t>[N3]</t>
    </r>
  </si>
  <si>
    <t>Note 3 - Incremental GT EE Needed should be defined as the level of incremental EE needed to keep the forecasted load below the critical load level</t>
  </si>
  <si>
    <t>See Column I to the right</t>
  </si>
  <si>
    <t>Estimated Year Project Needed absent GT</t>
  </si>
  <si>
    <t>From Columns E-I to right when Cell B 14 critical load level &gt; column H</t>
  </si>
  <si>
    <t xml:space="preserve">Forecasted load and EE Incremental to Statewide </t>
  </si>
  <si>
    <t>I (Chittenden County excluding Burlington and IBM)</t>
  </si>
  <si>
    <t>Summer</t>
  </si>
  <si>
    <t>52.7 MW</t>
  </si>
  <si>
    <t>Subsystem</t>
  </si>
  <si>
    <t>Yes</t>
  </si>
  <si>
    <t>No</t>
  </si>
  <si>
    <t>Susie Wilson Substation Area</t>
  </si>
  <si>
    <t>Waterbury</t>
  </si>
  <si>
    <t>Winooski - 16Y3 Feeder</t>
  </si>
  <si>
    <t>Hinesburg</t>
  </si>
  <si>
    <t>I</t>
  </si>
  <si>
    <t>13.2 MVA (Wilder)</t>
  </si>
  <si>
    <t>14 MVA (Wilder)</t>
  </si>
  <si>
    <t>12:00 - 18:00</t>
  </si>
  <si>
    <t>$2.5 Million</t>
  </si>
  <si>
    <t>N/A</t>
  </si>
  <si>
    <t>Reliability and Load Growth</t>
  </si>
  <si>
    <t>Winooski 16Y3 Feeder</t>
  </si>
  <si>
    <t>Waterbury Substation</t>
  </si>
  <si>
    <t xml:space="preserve">Waterbury is characterized by voltage constraints due to the antiquated 4.16 kV distribution system in the Village and a concentration of load at an industrial site. Energy efficiency measures spread out over a reasonably large area would not effectively relieve the voltage constraint. The most effective upgrade would be a rebuild of the Waterbury substation (required in a new location).
GMP is very reluctant to defer this upgrade for three reasons: 1) additional concentrated load growth will exceed the 4.16 kV system voltage capacity; 2) upgrade of the Waterbury system to 12.47 kV will permit feeder back-up with the Waterbury Center substation thereby providing back-up to 20 MW of load including a large industrial customer and the State of Vermont Waterbury complex; 3) recent flooding resulted in over six feet of water in the existing substation – a new substation site is required.
</t>
  </si>
  <si>
    <t>Not easily specified, very location specific.</t>
  </si>
  <si>
    <t>Removal of the 3323 and 3328 34.5 kV transmission lines (the Burlington Waterfront lines) in 2012 leaves the 3307 line from Gorge to McNeil vulnerable to thermal overloads following the worst first contingency, namely the loss of the East Avenue 34.5 kV source into McNeil. To relieve this constraint, GMP plans to construct the 0.5 mile 16Y3 feeder into Winooski. This feeder also provides for valuable feeder back-up to the 46Y1 and 36Y5 feeders in the densely loaded Winooski load area.</t>
  </si>
  <si>
    <t>36 MW (46Y1, BED McNeil, McNeil SS, contribution to Iriquois load)</t>
  </si>
  <si>
    <t>36 MW</t>
  </si>
  <si>
    <t>28 MW</t>
  </si>
  <si>
    <t>Dover Haystack</t>
  </si>
  <si>
    <t>Stratton</t>
  </si>
  <si>
    <t>South Brattleboro</t>
  </si>
  <si>
    <t xml:space="preserve">Brattleboro </t>
  </si>
  <si>
    <t>Southern Loop</t>
  </si>
  <si>
    <t xml:space="preserve">Reliability   </t>
  </si>
  <si>
    <t>Reliability</t>
  </si>
  <si>
    <t>Rutland Area</t>
  </si>
  <si>
    <t xml:space="preserve"> </t>
  </si>
  <si>
    <t>&gt;10 years</t>
  </si>
  <si>
    <t>Manchester 12.47 KV Line Loading</t>
  </si>
  <si>
    <t>n/a</t>
  </si>
  <si>
    <t>Bulk</t>
  </si>
  <si>
    <t>Noon, 4-9 PM</t>
  </si>
  <si>
    <t>No existing due to recent upgrades</t>
  </si>
  <si>
    <t>95.6 MW</t>
  </si>
  <si>
    <t>Known additional load  (MW)</t>
  </si>
  <si>
    <t>78.4 (50/50)</t>
  </si>
  <si>
    <r>
      <t xml:space="preserve">Incremental GT EE needed </t>
    </r>
    <r>
      <rPr>
        <b/>
        <i/>
        <sz val="11"/>
        <color indexed="8"/>
        <rFont val="Calibri"/>
        <family val="2"/>
      </rPr>
      <t>[N3]</t>
    </r>
  </si>
  <si>
    <t>"High Scenario 1" (MW)</t>
  </si>
  <si>
    <r>
      <t xml:space="preserve">90/10 forecast (MW) </t>
    </r>
    <r>
      <rPr>
        <b/>
        <i/>
        <sz val="11"/>
        <color indexed="8"/>
        <rFont val="Calibri"/>
        <family val="2"/>
      </rPr>
      <t>[N1]</t>
    </r>
  </si>
  <si>
    <r>
      <t xml:space="preserve">50/50 forecast (MW) </t>
    </r>
    <r>
      <rPr>
        <b/>
        <i/>
        <sz val="11"/>
        <color indexed="8"/>
        <rFont val="Calibri"/>
        <family val="2"/>
      </rPr>
      <t>[N2]</t>
    </r>
  </si>
  <si>
    <t>Winter</t>
  </si>
  <si>
    <t>Load Growth will result in deficient performance during loss of VELCO source</t>
  </si>
  <si>
    <t>Trend=</t>
  </si>
  <si>
    <t>AREA NAME</t>
  </si>
  <si>
    <t>224 YTD  (2.5%)</t>
  </si>
  <si>
    <t>2012 YTD</t>
  </si>
  <si>
    <t>117  (1.3%)</t>
  </si>
  <si>
    <t>With additional loads as proposed number of hours limit would be exceeded:</t>
  </si>
  <si>
    <t>Sum</t>
  </si>
  <si>
    <t>East St. Albans</t>
  </si>
  <si>
    <t>Nason Street</t>
  </si>
  <si>
    <t>North Elm Street</t>
  </si>
  <si>
    <t>2021 Forecast KW</t>
  </si>
  <si>
    <t>Individual Sub Loads Peak</t>
  </si>
  <si>
    <t>Use 100% coincidence and addition of associated ancillary growth  (1 MW)</t>
  </si>
  <si>
    <t>No existing</t>
  </si>
  <si>
    <t>St. Albans</t>
  </si>
  <si>
    <t>"High Scenario" (MW)- SPEED</t>
  </si>
  <si>
    <t>Assume SPEED</t>
  </si>
  <si>
    <t>Solar</t>
  </si>
  <si>
    <t>MW</t>
  </si>
  <si>
    <t>Speed Projects</t>
  </si>
  <si>
    <t xml:space="preserve"> over 3 years</t>
  </si>
  <si>
    <t>EE Stretch Goal</t>
  </si>
  <si>
    <t>avg</t>
  </si>
  <si>
    <t>growth 2004-2011</t>
  </si>
  <si>
    <t>growth 2005-2010</t>
  </si>
  <si>
    <t xml:space="preserve">Commonwealth Yogurt </t>
  </si>
  <si>
    <t>Bad data</t>
  </si>
  <si>
    <t>Vernon to Vernon Road Tap per 2009 LRP</t>
  </si>
  <si>
    <t>Subtransmission</t>
  </si>
  <si>
    <t>Noon-3PM</t>
  </si>
  <si>
    <t>Added 1000 KW additional spot load ability to serve load</t>
  </si>
  <si>
    <t>&lt; 50 hours per year    (&gt;39 MW)</t>
  </si>
  <si>
    <t>&lt;2 MW</t>
  </si>
  <si>
    <t>49.7 MW (Summer Rating 477 ACSR)</t>
  </si>
  <si>
    <r>
      <t xml:space="preserve">Incremental GT EE needed </t>
    </r>
    <r>
      <rPr>
        <b/>
        <i/>
        <sz val="11"/>
        <color indexed="8"/>
        <rFont val="Calibri"/>
        <family val="2"/>
      </rPr>
      <t xml:space="preserve">[N3] </t>
    </r>
    <r>
      <rPr>
        <i/>
        <sz val="11"/>
        <color indexed="8"/>
        <rFont val="Calibri"/>
        <family val="2"/>
      </rPr>
      <t>with SPEED</t>
    </r>
  </si>
  <si>
    <t>"High Scenario" (MW) w/ Potential SPEED projects</t>
  </si>
  <si>
    <t>Scenario w/Potential SPEED projects</t>
  </si>
  <si>
    <t>USE THIS ONE</t>
  </si>
  <si>
    <t xml:space="preserve">Thermal limits of 477 ACSR for loss of Vernon Road 115 source and picking up Brattleboro from Newfane </t>
  </si>
  <si>
    <t>Winstanley Solar 2.0 MW/Cersosimo Biomass .8 MW</t>
  </si>
  <si>
    <t>Brattleboro</t>
  </si>
  <si>
    <t>Distribution</t>
  </si>
  <si>
    <t>2014/2015 Winter</t>
  </si>
  <si>
    <t xml:space="preserve">Evening </t>
  </si>
  <si>
    <t>16 MVA</t>
  </si>
  <si>
    <t>14.05 MVA (November 2012 for 1 hour)</t>
  </si>
  <si>
    <t>Load additions will require upgrade of 10/14 MVA transformer to 15/28 MVA.</t>
  </si>
  <si>
    <t>Stratton Distribution Transformer</t>
  </si>
  <si>
    <t>14 MVA</t>
  </si>
  <si>
    <t xml:space="preserve"> 3 MW (ability to server issued 8/16/2013)</t>
  </si>
  <si>
    <t>11 MVA</t>
  </si>
  <si>
    <t>SKI AREA GROWTH</t>
  </si>
  <si>
    <t>Beyond 10 years.</t>
  </si>
  <si>
    <t>Use 100% coincidence</t>
  </si>
  <si>
    <t>None</t>
  </si>
  <si>
    <t>Milton</t>
  </si>
  <si>
    <t>West Milton &amp; Milton (10.5MVA), Georgia (14 MVA)</t>
  </si>
  <si>
    <t>Milton Area</t>
  </si>
  <si>
    <t>See if load growth trend</t>
  </si>
  <si>
    <t>Continue to Monitor</t>
  </si>
  <si>
    <t>Recommendation:</t>
  </si>
  <si>
    <t>Outstanding Ability to Serves-</t>
  </si>
  <si>
    <t>SPEED</t>
  </si>
  <si>
    <t>considered 90/10 forecast</t>
  </si>
  <si>
    <t>*missing data</t>
  </si>
  <si>
    <t>See detailed Tab</t>
  </si>
  <si>
    <t>Peak Summer Area Coincident Load</t>
  </si>
  <si>
    <t>Combined load capability w/loss of one source</t>
  </si>
  <si>
    <t>West Milton, Milton and Georgia</t>
  </si>
  <si>
    <t xml:space="preserve">Subs-  </t>
  </si>
  <si>
    <t>Milton Area-</t>
  </si>
  <si>
    <t>.75 MW</t>
  </si>
  <si>
    <t>Expected Ability to Serves</t>
  </si>
  <si>
    <t>on line 2014</t>
  </si>
  <si>
    <t>New Ability to Serves in 2013:</t>
  </si>
  <si>
    <t>Supports previous recommendation not to Geotarget due to timing and potential for spot load growth</t>
  </si>
  <si>
    <t>Constraint 11.2 MW constraint- 1302 Line</t>
  </si>
  <si>
    <t>White River Junction Area-</t>
  </si>
  <si>
    <t>No Growth/SPEED/Solar Capital should result in decrease in load</t>
  </si>
  <si>
    <t>Potential Industrial Load Addition</t>
  </si>
  <si>
    <t>No New Geotargeting</t>
  </si>
  <si>
    <t>Approx 10 MW</t>
  </si>
  <si>
    <t>SPEED/Solar Capital Initiative</t>
  </si>
  <si>
    <t>South Rutland, East Rutland, North Rutland, Gas Turbine and Lalor Avenue</t>
  </si>
  <si>
    <t>Rutland Area-</t>
  </si>
  <si>
    <t>Danby Area</t>
  </si>
  <si>
    <t>Rutland</t>
  </si>
  <si>
    <t>Potentially Year Round</t>
  </si>
  <si>
    <t>Description of Upgrade</t>
  </si>
  <si>
    <t>DANBY AREA</t>
  </si>
  <si>
    <t>Chittenden</t>
  </si>
  <si>
    <t>updated 5/7/2014</t>
  </si>
  <si>
    <t>Dover  and Wilmington Transformer</t>
  </si>
  <si>
    <t xml:space="preserve">The Hermitage Club (previously Haystack) was issued an ability to serve in August 2013 for 3 MW of new load.  This will result in the Dover Substation being at top rating of its 10/14 MVA transformer.   Hermitage has additional load proposed for the 2015/2016 winter, with an overall master plan exceeding 10 MW of additional load. </t>
  </si>
  <si>
    <t>The Project will include the construction of a new Haystack Substation.  The proposed design of the new substation will consist of two (2) distribution circuits with associated circuit breakers and regulators, steel and foundations, one (1) 15/28 MVA 69/12.47 kV substation transformer, a high side 69 kV circuit breaker, motor operated load break switches (for transmission line sectionalizing), ground grid, oil containment, communication, security and fence around the new facility</t>
  </si>
  <si>
    <t>Southern</t>
  </si>
  <si>
    <t>Winter 2015/2016</t>
  </si>
  <si>
    <t>2 MW by winter 2015/2016 with continuous blocks of EE needed.  EE would not provide any of reliability benefits of new substation.</t>
  </si>
  <si>
    <t>Anytime during peak ski season</t>
  </si>
  <si>
    <t>7.4 MVA Potential (Replacing Diesel Compressors with Electric)  DEFERRED as of 4/2014</t>
  </si>
  <si>
    <t xml:space="preserve">This project is to replace the existing #2 10 MVA transformer at Stratton Substation with a 15 MVA transformer. The project is being done to increase capacity and reliability. Currently, Stratton has two transformers.  The #1 unit is a 15/28 MVA and the #2 is a 10/14 MVA.   The 10/14 MVA unit has had a load as high as 14.1 MVA. .  The larger transformer will  provide additional backup capability in the event the #1 transformer failed or required maintenance during the winter season. The project consists of replacement of a 10MVA transformer with an existing spare 15MVA transformer currently located at the site.  The larger transformer will also allow for additional area growth.
</t>
  </si>
  <si>
    <t>N/A due to need for Reliability and low cost to install</t>
  </si>
  <si>
    <t>Install cost &lt; $75,000</t>
  </si>
  <si>
    <t>Updated 5/7/2014</t>
  </si>
  <si>
    <t>None at this time.</t>
  </si>
  <si>
    <t>&gt; 10 years</t>
  </si>
  <si>
    <t>Upgrade would bring 115 kV from Newfane to Stratton</t>
  </si>
  <si>
    <t>Descripton of Upgrade</t>
  </si>
  <si>
    <t xml:space="preserve">Reconductor 477 ACSR from Newfane to Vernon Road </t>
  </si>
  <si>
    <t>Not applicable</t>
  </si>
  <si>
    <t>updated 5/8/2014</t>
  </si>
  <si>
    <t>South Brattleboro Substation Upgrade</t>
  </si>
  <si>
    <t>No load Constraint</t>
  </si>
  <si>
    <t>Year round</t>
  </si>
  <si>
    <t>This project relocates and upgrades the Waterbury #60 distribution substation.  This project consists of three distribution circuits with associated circuit breakers, regulators, steel and foundations, one 15/20 MVA distribution power transformer, a high side circuit breaker, motor operated load break switches for transmission line sectionalizing and associated fence, ground grid, oil containment, communication and security work.  The existing substation is located in a flood plain, which was adversely impacted during Hurricane Irene.  The new relocated substation will provide improved reliability for the Town of Waterbury including the new State Office Complex.  This substation will consist of a new 15/28 MVA transformer and three circuits.  The larger transformer can accommodate future load growth and improve the future  to pick up loads normally fed by Waterbury Center substation during emergency and planned outages.The existing Waterbury substation transformer is 45 years old and recent testing has shown signs of insulation degradation.</t>
  </si>
  <si>
    <t>2.76 MW (load lost due to flooding of Waterbury Complex)</t>
  </si>
  <si>
    <t>4.4 MW</t>
  </si>
  <si>
    <t>2.0 MW for Waterbury Complex (initially fed Waterbury Center)</t>
  </si>
  <si>
    <t>E-  Montpelier</t>
  </si>
  <si>
    <t>K- Central-Barnard</t>
  </si>
  <si>
    <t>$2.5 Million WRJ   $1.5 Million Wilder</t>
  </si>
  <si>
    <t>2015 and 2016</t>
  </si>
  <si>
    <t xml:space="preserve">The Wilder and WRJ substations are adjacent to each other in the Towns of Norwich and Hartford respectively. The capacity limits for WRJ and Wilder substations are 9.68 MVA and 14 MVA respectively; total of 23.68 MVA.  Future load additions have been requested that could overload the WRJ substation by 220 kW and would leave only 720 kW of capacity remaining at Wilder substation.  
GMP plans to construct a new WRJ 46 kV to 12.47 kV substation and four-mile 46 kV transmission supply as soon as feasible. 
GMP is concerned that the narrow capacity margins remaining in the area could result in the area exceeding its capacity on very short notice. Also, GMP is reluctant to defer this project due to: 1) the very limited back-up to nearly 25 MW of load and the desire for robust feeder back-up between substations;  2) the benefits of removing the non-standard (13.2 kV generation bus) supply to the WRJ substation; and 3) the benefits of removing the present 13.2 kV supply from some very rugged cross-country sections.
</t>
  </si>
  <si>
    <t>MISC DATA</t>
  </si>
  <si>
    <t>$12-22 Million</t>
  </si>
  <si>
    <t>Bulk/Subsystem</t>
  </si>
  <si>
    <t>Windsor Area</t>
  </si>
  <si>
    <t>The Windsor Substation hit top nameplate in July 2013.  The overload was for very small duration however it flagged project to address thermal issues as well as to bring feederbackup for the Windsor substation's three circuits.</t>
  </si>
  <si>
    <t>14 MVA top nameplate of transformer</t>
  </si>
  <si>
    <t>K- Central-Barnard and Ascutney</t>
  </si>
  <si>
    <t xml:space="preserve">This project constructs a new 46/12.47 kV substation in WIndsor, Vt.  This project consists of two distribution circuits with associated circuit breakers, regulators (437 amp), steel and foundations, one 10/14 MVA distribution power transformer with oil containment, a 46 kV high side circuit breaker, and associated fence, ground grid, communication and security work.                                                                                                               This new substation will feed load currently fed off the Windsor substation.  This substation will provide feeder backup to the Windsor substation and increase available capacity in the area to serve new load. </t>
  </si>
  <si>
    <t>14000 kVA</t>
  </si>
  <si>
    <t>N/A due to Reliabilty Benefits</t>
  </si>
  <si>
    <t>Windsor</t>
  </si>
  <si>
    <t>Comments</t>
  </si>
  <si>
    <t>Notes:</t>
  </si>
  <si>
    <t>*If not load growth related, then No.</t>
  </si>
  <si>
    <t>** Only enter data if constaint is load growth related and deferrable.</t>
  </si>
  <si>
    <t>Airport Substation</t>
  </si>
  <si>
    <t>Chittenden County</t>
  </si>
  <si>
    <t>TBD</t>
  </si>
  <si>
    <t>Wilder</t>
  </si>
  <si>
    <t>White River Junction</t>
  </si>
  <si>
    <t>Barre Area</t>
  </si>
  <si>
    <t>Highbridge to Maple Subtransmission</t>
  </si>
  <si>
    <t>Mill Street Substation</t>
  </si>
  <si>
    <t>Larger substation transformer installed</t>
  </si>
  <si>
    <t>Dover - Haystack (Hermitage)</t>
  </si>
  <si>
    <t>St. Albans Area</t>
  </si>
  <si>
    <t>Load growth related (Y/N)*</t>
  </si>
  <si>
    <t>MW need**</t>
  </si>
  <si>
    <t>White River Junction Substation</t>
  </si>
  <si>
    <t>Anticipated Wilder Substation Upgrade: The project consist of installation of one new 15/28 MVA Distribution Transformer, a 46 kV high side breaker and associated bus work and foundations, new oil containment systems, replacement of reclosers with distribution breakers with associated foundations, security system, new 437 amp circuit feeder voltage regulators and associated switchgear.                                                                                                                                                This substation upgrade will provide for ability to backup the new White River Junction substation, which is also a 15/28 MVA unit.  The existing 10/14 MVA transformer does not have enough capacity for Wilder to backup White River Junction.  The circuit feeder regulation will allow for higher flexibility with circuit ties during planned outages or contingencies and make maintenance of the regulators less of a reliabilty impact on the entire substation.  This project is needed for reliabilty improvement.</t>
  </si>
  <si>
    <r>
      <rPr>
        <u/>
        <sz val="11"/>
        <color theme="1"/>
        <rFont val="Calibri"/>
        <family val="2"/>
        <scheme val="minor"/>
      </rPr>
      <t>2015 White River Junction Upgrade</t>
    </r>
    <r>
      <rPr>
        <sz val="11"/>
        <color theme="1"/>
        <rFont val="Calibri"/>
        <family val="2"/>
        <scheme val="minor"/>
      </rPr>
      <t xml:space="preserve">:This project relocates and upgrades the White River Junction (WRJ) #70 distribution substation.  This project consists of three distribution circuits with associated circuit breakers, regulators, steel and foundations, one 15/20 MVA distribution power transformer with oil containment, a high side circuit breaker, 5.4 MVAR capacitor bank with cap switcher, and associated fence, ground grid, communication and security work. There is a significant need to rebuild the #70 WRJ substation due to limited capacity in the confined area fed by the #70 WRJ and the #71 Wilder, as well as the significant limitations on feeder backup. For WRJ, the company only has one mobile transformer that can back up the substation.  The #70 WRJ substation is a transformer-less 7.2/12.47 kV substation fed by a thermally limited 13.2 kV 1302 transmission line sourced off of the hydro bus at the National Grid Wilder substation.  The #71 Wilder substation is sourced by a GMP 46 kV transmission line.  There is very limited ability for backup between the two substations; this larger transformer would improve this capability.    In addition there is limited capacity remaining in the area to serve new load.                                                                                                                     </t>
    </r>
  </si>
  <si>
    <t>No (Asset Management and Reliability)</t>
  </si>
  <si>
    <t>No (Asset Management)</t>
  </si>
  <si>
    <t>No (Reliability)</t>
  </si>
  <si>
    <t>Graniteville and Wetmore Morse Substations</t>
  </si>
  <si>
    <t>Graniteville and Wetmore Morse</t>
  </si>
  <si>
    <t>In Barre Town, among the substations supplying granite quarry loads are the Graniteville substation and the Wetmore Morse substation. The transformer at the Graniteville substation is a 3 MVA, 34.5 kV to 2.4 kV bank comprised of three individual 1 MVA units that are 90 years old. The transformer at the Wetmore Morse substation is a 1.5 MVA, 34.5 kV to 2.4 kV bank comprised of three individual 500 kVA units. Both substations are aged and near the end of their useful lives.</t>
  </si>
  <si>
    <t>RECOMMENDATION:  This project is excluded from NTA analysis per the Docket 6290 screening tool. Upgrade addresses aging infrastructure and provides feeder backup capability for Waterbury Center.</t>
  </si>
  <si>
    <t xml:space="preserve">RECOMMENDATION:  Exclude this project from NTA analysis given large amount of load expected in short duration.  New substation provides feeder backup opportunities for Dover and Wilimington circuits.  </t>
  </si>
  <si>
    <t>RECOMMENDATION:  Exclude this project from NTA analysis given upgrade is required to remedy reliabilty deficiencies. Very little cost involved to install 15 MVA transformer.</t>
  </si>
  <si>
    <t>Critical Load Level:         52.7 MW</t>
  </si>
  <si>
    <t>Forecast with 1% Background Growth (MW)</t>
  </si>
  <si>
    <t>Forecast with 1.5% Background Growth (MW)</t>
  </si>
  <si>
    <t>Forecast with 2% Background Growth (MW)</t>
  </si>
  <si>
    <t>Forecast with 2.5% Background Growth (MW)</t>
  </si>
  <si>
    <t>Forecast with 3.0% Background Growth (MW)</t>
  </si>
  <si>
    <t>Susie Wilson Area Feeder Loads 2013 (MW)</t>
  </si>
  <si>
    <t>Susie Wilson Area Feeder Loads 2014 (MW)</t>
  </si>
  <si>
    <t>Susie Wilson Area</t>
  </si>
  <si>
    <t>19G3</t>
  </si>
  <si>
    <t>The area served by the Ethan Allen, Essex and Gorge substations is constrained by both feeder capability and substation transformer capacity. This area has experienced nearly 2% annual load growth over the past 5 years together with nearly 2 MW of newly connected industrial load.</t>
  </si>
  <si>
    <t>19G4</t>
  </si>
  <si>
    <t>In order to serve this area, the Susie Wilson 115 kV / 12.47 kV substation will be required at a cost of $8M [Shelburne sub inflated to 2015 dollars by VELCO.]</t>
  </si>
  <si>
    <t>19G5</t>
  </si>
  <si>
    <t xml:space="preserve">Summer </t>
  </si>
  <si>
    <t>19G6</t>
  </si>
  <si>
    <t>19G7</t>
  </si>
  <si>
    <t>36G1</t>
  </si>
  <si>
    <t>2.3 MW of connected load by end of 2015</t>
  </si>
  <si>
    <t>36G2</t>
  </si>
  <si>
    <t>16G1</t>
  </si>
  <si>
    <t>Approximately 1.0 MW of load reduction will provide one year's deferral.</t>
  </si>
  <si>
    <t>16G2</t>
  </si>
  <si>
    <t xml:space="preserve">recognizing that NTA option might include a number of different NTAs which EE is one. </t>
  </si>
  <si>
    <t>Total</t>
  </si>
  <si>
    <t>Need load shape</t>
  </si>
  <si>
    <t>Estimated between 2:00PM and 6:00PM</t>
  </si>
  <si>
    <t>To be determined by EVT</t>
  </si>
  <si>
    <t>Need to know # of years EVT can defer the project first</t>
  </si>
  <si>
    <t>Assume no other benefits for now</t>
  </si>
  <si>
    <t>To date, GMCR has installed 4,000 kW of connected load. In July 2013, this was realized as 1,685 kW at peak. (Peak roasting season is September to December.)</t>
  </si>
  <si>
    <t>Realized GMCR loading at peak (42%) (1,685/4,000) is significantly less than the 75% assumed in previous years' forecasts.</t>
  </si>
  <si>
    <t>GMCR anticipates 1,100 kW of new connected load for 2014 plus an additional 1,200 kW connected load as an ultimate build out.</t>
  </si>
  <si>
    <t>For forecasting purposes, the additional 1,200 kW of load is assumed to be installed in 2015.</t>
  </si>
  <si>
    <t>For forecasting purposes, newly connected load is assumed to be realized as 42% at peak.</t>
  </si>
  <si>
    <t>Newly issued ability-to-serve letters for 2013 have been modest (720 kW connected) and are not expected to influence results.</t>
  </si>
  <si>
    <t>2013 peak loads occurred on July 17, 18 and 19. These are considered by VELCO to be realized 90/10 loads.</t>
  </si>
  <si>
    <t>Area 2014 peak load occurred on July 1, 16:00. ISO summer peak was on July 2 at 15:00. GMP North peak on July 1, 17:00. ISO peak is lowest since 2004 due to relatively low humidity in this period.</t>
  </si>
  <si>
    <t>Notes 9/14:</t>
  </si>
  <si>
    <t>Notes 6/15:</t>
  </si>
  <si>
    <t>There has been no level of load growth in this area to change the above conclusions. ATS total for 2014 and 2015 are less than 3 MW.</t>
  </si>
  <si>
    <t>Anticipated upgrade of Airport substation due to asset condition is significant for this area. Area loading and constraints are now being addressed in the Chittenden County study.</t>
  </si>
  <si>
    <t>Solar installation at VTANG has provided added benefits to this area.</t>
  </si>
  <si>
    <t>Absent very large and localized load growth, the need for a Susie Wilson substations is now beyond any reasonable planning horizon.</t>
  </si>
  <si>
    <t>For planning purposes, Susie Wilson area will now be subsumed into the larger Chittenden County area studies.</t>
  </si>
  <si>
    <t>Initial indications are that the next upgrades needed in Chittenden County will be a second 115kV / 12.47kV transformer at Tafts Corner and a new feeder from Dorset Street.</t>
  </si>
  <si>
    <t>Now part of Chittenden County area study</t>
  </si>
  <si>
    <t>RECOMMENDATION:  The need for a Susie Wilson substation is likely beyond any reasonable planning horizon. This area is now subsumed under the Chittenden County area studies.</t>
  </si>
  <si>
    <t>N/A due to Asset Management</t>
  </si>
  <si>
    <t xml:space="preserve">Most Recent Peak Load  </t>
  </si>
  <si>
    <t xml:space="preserve">5-year historical maximum peak Load </t>
  </si>
  <si>
    <t>No Existing Gap</t>
  </si>
  <si>
    <t>None currently</t>
  </si>
  <si>
    <t xml:space="preserve">The following upgrades should be made as soon as possible to improve the former VMPD system’s reliability for a first contingency.  They will also provide an improved reliability margin for the Rutland area than is presently available: </t>
  </si>
  <si>
    <t>The following recommendations are also made:</t>
  </si>
  <si>
    <t>127 MW in 2006</t>
  </si>
  <si>
    <t>Plan Recommendations:</t>
  </si>
  <si>
    <r>
      <t>·</t>
    </r>
    <r>
      <rPr>
        <b/>
        <i/>
        <sz val="7"/>
        <color theme="1"/>
        <rFont val="Times New Roman"/>
        <family val="1"/>
      </rPr>
      <t xml:space="preserve">         </t>
    </r>
    <r>
      <rPr>
        <b/>
        <i/>
        <sz val="11"/>
        <color theme="1"/>
        <rFont val="Arial"/>
        <family val="2"/>
      </rPr>
      <t xml:space="preserve">Permanently close the West Rutland B7 tie to VMPD (The 2015 capital cost for necessary reconfiguration and new switchgear at West Rutland is estimated preliminarily to be $750,000 - to be budgeted for 2018).  </t>
    </r>
  </si>
  <si>
    <r>
      <t>·</t>
    </r>
    <r>
      <rPr>
        <b/>
        <i/>
        <sz val="7"/>
        <color theme="1"/>
        <rFont val="Times New Roman"/>
        <family val="1"/>
      </rPr>
      <t xml:space="preserve">         </t>
    </r>
    <r>
      <rPr>
        <b/>
        <i/>
        <sz val="11"/>
        <color theme="1"/>
        <rFont val="Arial"/>
        <family val="2"/>
      </rPr>
      <t>Reconductor the 46 kV line from West Rutland to Florence (The 2015 capital cost of reconductoring this line is estimated to be $2,200,000 - already budgeted for 2017).</t>
    </r>
  </si>
  <si>
    <r>
      <t>·</t>
    </r>
    <r>
      <rPr>
        <b/>
        <i/>
        <sz val="7"/>
        <color theme="1"/>
        <rFont val="Times New Roman"/>
        <family val="1"/>
      </rPr>
      <t xml:space="preserve">         </t>
    </r>
    <r>
      <rPr>
        <b/>
        <i/>
        <sz val="11"/>
        <color theme="1"/>
        <rFont val="Arial"/>
        <family val="2"/>
      </rPr>
      <t>Permanently close the (presently normally open) second 46 kV line between Rutland and West Rutland with reconductoring. This would require two new 46 kV breakers at W Rut (2015 capital cost of $213,000 total), transfer-trip at Glenn and Patch ($53,000 total), and about a mile of reconductoring to eliminate #2 CU on W Rut-W Rut tap 46 kV line, with some pole replacements ($373,000 total).  The total 2015 capital cost of closing this line is therefore estimated to be $639,000 - to be budgeted for 2018.</t>
    </r>
  </si>
  <si>
    <r>
      <t>·</t>
    </r>
    <r>
      <rPr>
        <b/>
        <i/>
        <sz val="7"/>
        <color theme="1"/>
        <rFont val="Times New Roman"/>
        <family val="1"/>
      </rPr>
      <t xml:space="preserve">         </t>
    </r>
    <r>
      <rPr>
        <b/>
        <i/>
        <sz val="11"/>
        <color theme="1"/>
        <rFont val="Arial"/>
        <family val="2"/>
      </rPr>
      <t xml:space="preserve">Monitor area load growth to determine when the available reliability margin is within 3-4 years of being exhausted. </t>
    </r>
  </si>
  <si>
    <r>
      <t>·</t>
    </r>
    <r>
      <rPr>
        <b/>
        <i/>
        <sz val="7"/>
        <color theme="1"/>
        <rFont val="Times New Roman"/>
        <family val="1"/>
      </rPr>
      <t xml:space="preserve">         </t>
    </r>
    <r>
      <rPr>
        <b/>
        <i/>
        <sz val="11"/>
        <color theme="1"/>
        <rFont val="Arial"/>
        <family val="2"/>
      </rPr>
      <t>Monitor the shapes of the daily peak load curve and annual load duration curve.</t>
    </r>
  </si>
  <si>
    <r>
      <t>·</t>
    </r>
    <r>
      <rPr>
        <b/>
        <i/>
        <sz val="7"/>
        <color theme="1"/>
        <rFont val="Times New Roman"/>
        <family val="1"/>
      </rPr>
      <t xml:space="preserve">         </t>
    </r>
    <r>
      <rPr>
        <b/>
        <i/>
        <sz val="11"/>
        <color theme="1"/>
        <rFont val="Arial"/>
        <family val="2"/>
      </rPr>
      <t>Evaluate new company initiatives, including E-Co, for impact on Rutland area reliability margins.</t>
    </r>
  </si>
  <si>
    <r>
      <t>·</t>
    </r>
    <r>
      <rPr>
        <b/>
        <i/>
        <sz val="7"/>
        <color theme="1"/>
        <rFont val="Times New Roman"/>
        <family val="1"/>
      </rPr>
      <t xml:space="preserve">         </t>
    </r>
    <r>
      <rPr>
        <b/>
        <i/>
        <sz val="11"/>
        <color theme="1"/>
        <rFont val="Arial"/>
        <family val="2"/>
      </rPr>
      <t>Depending on load changes, update technical studies as well as the hierarchy of available area resource options, recognizing then-current costs, operability, location relative to the North Rutland transformer, new technology, and resource size relative to timing and size of anticipated reliability gap if nothing is done.</t>
    </r>
  </si>
  <si>
    <r>
      <t>When exhaustion of reliability margin is found to be within 3-4 years, execute deployment of resource options in order of the then-current hierarchy to reestablish adequate reliability margin.</t>
    </r>
    <r>
      <rPr>
        <b/>
        <i/>
        <sz val="11"/>
        <color rgb="FF0000FF"/>
        <rFont val="Arial"/>
        <family val="2"/>
      </rPr>
      <t xml:space="preserve">   </t>
    </r>
  </si>
  <si>
    <t>Estimated Project Cost $ West Rutland Interconnect</t>
  </si>
  <si>
    <t>Budgeted 2018</t>
  </si>
  <si>
    <t>All seasons</t>
  </si>
  <si>
    <r>
      <t>Transformer Max 14 MVA  :</t>
    </r>
    <r>
      <rPr>
        <b/>
        <sz val="11"/>
        <color theme="1"/>
        <rFont val="Calibri"/>
        <family val="2"/>
        <scheme val="minor"/>
      </rPr>
      <t xml:space="preserve"> Combined WRJ and Wilder Loads &gt;20 MVA</t>
    </r>
  </si>
  <si>
    <t>23.42 MVA (Rating 2/0 CU)</t>
  </si>
  <si>
    <t>Overloads during contingency peak</t>
  </si>
  <si>
    <t>all year</t>
  </si>
  <si>
    <t>n/A</t>
  </si>
  <si>
    <t>Budgeted 2017</t>
  </si>
  <si>
    <t>&gt; 10 years need     (127 MW with tie in to Florence, so 11 MW)</t>
  </si>
  <si>
    <t>Identified in VELCO Long Range Plan.</t>
  </si>
  <si>
    <t>Cambridge Substation</t>
  </si>
  <si>
    <t>South Poultney</t>
  </si>
  <si>
    <t>There is not identified constraint at this time. The need to replace the Airport substation, and the opportunities that this replacement may provide to support other area substations, has prompted an area-wide study of substation and feeder loads and back-up capabilities. Included in this study are the Dorset Street, Digital, and Tafts Corner substations. It is not clear, at this time, whether reductions in load in the area could defer or reduce the need for future upgrades at these substations. This area is seeing significant development of solar DG projects. GMP has secured land for the Airport substation and construction is planned for 2019. The Chittenden County area-wide study is continuing.</t>
  </si>
  <si>
    <t>The Graniteville substation is under construction and scheduled for completion in 2016. The Wetmore-Morse substation decommissioning should also be complete in 2016.</t>
  </si>
  <si>
    <t>Reliability improvement.</t>
  </si>
  <si>
    <t>PM  (note 18:30 2014 peak) (note 20:00 2015 peak)</t>
  </si>
  <si>
    <t>1400 kVA as of May 2016</t>
  </si>
  <si>
    <t>Note: 5 MW solar to be installed on Milton G37 circuit in 2017</t>
  </si>
  <si>
    <t>n/a  Asset Management- Airport Sub needs to be addressed</t>
  </si>
  <si>
    <t>GMP will rebuild the Graniteville substation with all new components including a 10.5 MVA, 34.5 kV to 12.47 kV transformer, oil containment system, and associated bus work and foundations. Also included would be distribution feeder circuit breakers, voltage regulators, security system, and a control cabinet. The larger transformer will allow for motor starting at area quarries without voltage flicker concerns and will allow for future backup of the Websterville substation. An existing 2.4 kV distribution line between the Graniteville and Wetmore Morse substations would be converted to 12.47 kV for the purpose of supplying the Wetmore Morse loads from the rebuilt Graniteville substation. The Board granted a CPG for this work, including the reconstruction of the Graniteville substation and decommissioning of the Wetmore-Morse substation, in Docket No. 8612, on 4-7-2016.</t>
  </si>
  <si>
    <t>As of summer 2015, peak loads appeared in both the early evening and noon.</t>
  </si>
  <si>
    <t>The VEC Cambridge substation is supplied by the 20-mile long GMP 34.5 kV subtransmission line with terminals at the VELCO East Fairfax substation and the GMP Johnson substation. There are a total of five substations supplied by this line. To limit exposure to line faults, and to reduce the time required for sectionalizing, the air-break switches and single circuit breaker at the Cambridge substation tap will be replaced with three circuit breakers. This is a joint project between GMP and VEC and will be part of a rebuild of the VEC Cambridge substation. VEC needs to rebuild the Cambridge substation to address asset management and safety concerns.</t>
  </si>
  <si>
    <t>The Wilder substation has an undersized transformer that is unable to provide full feeder back-up to the White River Junction substation (which is near completion).</t>
  </si>
  <si>
    <t>Updated 5/16/16</t>
  </si>
  <si>
    <t>Limited motor start capability due to low fault current/a lot of solar/ voltage limitations</t>
  </si>
  <si>
    <t>44.95 (90/10) (2013 14:00 2PM)</t>
  </si>
  <si>
    <t>400 KW 11/2014 ski lift, no others</t>
  </si>
  <si>
    <t>RECOMMENDATION:  CPG issued for this project April 2016.  Exclude this project from DU analysis given upgrade is required to remedy asset management and improve reliabilty. Tranformer sized for needed system strength.</t>
  </si>
  <si>
    <t>Coincident Peak 12.3 MVA (7/13/15 20:15) with peak 11.5 MVA  on 10/14 MVA (7/13/15 20:15), peak 1.7 MVA on 3.75 MVA 11/4/15 9:15)</t>
  </si>
  <si>
    <t>RECOMMENDATION:  Exclude this project from NTA analysis given that the upgrade is required to primarily improve feeder backup for the area as well as to remedy some asset management issues.</t>
  </si>
  <si>
    <t>No new ability to serves</t>
  </si>
  <si>
    <t>Highbridge to Maple Subtransmission (Line 102 and L92)</t>
  </si>
  <si>
    <t xml:space="preserve">INFLATION </t>
  </si>
  <si>
    <t>DOCKET 7081</t>
  </si>
  <si>
    <t>RECOMMENDATION:  Exclude this project from NTA analysis given it screens out  per the Docket 7081 screening tool based on cost*.   This project addresses some asset management issues, but is mainly being done for reliabilty during contingency.</t>
  </si>
  <si>
    <t>*See below</t>
  </si>
  <si>
    <t>483 kW 9/1/15 9:45</t>
  </si>
  <si>
    <t>South Poultney Sub Upgrade</t>
  </si>
  <si>
    <t>not applicable</t>
  </si>
  <si>
    <t>Sharon Substation Upgrade</t>
  </si>
  <si>
    <t>2,531 KVA (January 7, 2014 18:30)</t>
  </si>
  <si>
    <t>RECOMMENDATION:  Exclude this project from NTA analysis given that the proposed upgrades are required to accommodate a solar project within a short time period, as well as to remedy asset management issues.</t>
  </si>
  <si>
    <t>None, a lot of generation</t>
  </si>
  <si>
    <t>This project replaces the existing transformer with a new 15/28 MVA, 46 kV to 12.47 kV unit and adds oil containment. The project also replaces the enclosed switchgear with new open-air bus work and installs new switches, breakers, relays, SCADA equipment, circuit regulators, batteries, station service and a control building. The project adds a high-side circuit breaker to provide better protection to the transformer. The underground getaways, presently 350 MCM Cu, will be upgraded to 1000 MCM Cu to enhance feeder backup capability and support distributed generation. Larger regulators will be installed to allow for greater flexibility with circuit ties to the adjacent Lyons Street, South Bennington, Woodford Road and Silk Road substations during planned outages and contingencies. This project addresses aging infrastructure, improves system operation, corrects deficiencies that do not meet current safety codes, and improves safety and reliability.</t>
  </si>
  <si>
    <t>Bethel Line 107</t>
  </si>
  <si>
    <t>Waterford 65J1</t>
  </si>
  <si>
    <t>McNeil to Gorge Subtransmission</t>
  </si>
  <si>
    <t>West Rutland to Castleton Subtransmission</t>
  </si>
  <si>
    <t>Welden to East St. Albans Subtransmission</t>
  </si>
  <si>
    <t>Welden to East St. Albans Subtransmission (Line 135)</t>
  </si>
  <si>
    <t>Overloads during contingency at area peak loads</t>
  </si>
  <si>
    <t>RECOMMENDATION:  Exclude this project from NTA analysis given it screens out  per the Docket 7081 screening tool based on cost and timing.</t>
  </si>
  <si>
    <t>This project is being done for reliability and safety. This project involves the reconductoring of .41 miles of 3/0 ACSR to 477 ACSR between Welden St. and East St. Albans Tap (Line 135). The project consists of eight (8) poles with associated hardware and 7,500' of 477 MCM ACSR. GMP engaged VELCO to complete a study to address a load increase due to the expansion of the Ben &amp; Jerry's manufacturing facility in St. Albans. The study identified an existing overload of the Welden Street to East St Albans 3/0 ACSR line segment. This segment overloads by more than 10% when the Nason Street end of the B10 line is opened at existing load levels.</t>
  </si>
  <si>
    <t>330 kVA</t>
  </si>
  <si>
    <t>Substation</t>
  </si>
  <si>
    <t>The project consist of installation of one new 15/28 MVA Distribution Transformer, a 69 kV high side breaker and  three distribution circuits with associated circuit breakers, regulators (437 amp), steel and foundations, oil containment, and associated fence, ground grid, communication and security work. Currently, there are two transformers located at South Brattleboro; a 69/12.47 kV 3.75 MVA transformer that feeds two circuits and a 69/12.47 kV 10/14 MVA transformer that feeds two circuits.  The 3.75 MVA is 54 years old and has limited capacity for feeder backup.  The 10/14 MVA is 27 years old, but would not have enough capacity to handle reliability feeder backup alone.  The Project is primarily driven to provide higher capability for feeder backup for area substations, it will also address aging infrastructure.  The larger regulators (328 amp to 437 amp) will also allow for higher flexibility with circuit ties during planned outages or contingencies.</t>
  </si>
  <si>
    <t>McNeil to Gorge Subtransmission, 3309 Line</t>
  </si>
  <si>
    <t>Less than $1.5 million</t>
  </si>
  <si>
    <t>This is a predominantly bulk system deficiency that results in thermal overloads and low voltages, post-contingency, on the 34.5 kV subtransmission system following contingencies on the 115 kV system. Specifically, sections of the 3309 line between McNeil generating station and the Gorge substation overload following certain contingencies on the VELCO 115 kV system. This condition has existed for several years, was identified in the previous VELCO 20-Year Plan, and has since been addressed with operating procedures. GMP will revisit and study this situation in 2019. Most overloads can be addressed with 0.75 miles of overhead reconductoring. More severe overloads can be addressed by additionally installing approximately 0.5 miles of cable in existing conduits within the City of Winooski. This project screens out based on the relatively low cost of the wires option.</t>
  </si>
  <si>
    <t>A 248 application for CPG was submitted in 2016. Construction is planned for 2018.</t>
  </si>
  <si>
    <t>GMP cost:  $1.0 M</t>
  </si>
  <si>
    <t>RECOMMENDATION:  Exclude this project from DU analysis given that the upgrade is required to improve transmission performance and is unrelated to load.</t>
  </si>
  <si>
    <t>Updated May 2017</t>
  </si>
  <si>
    <t>Among the most difficult contingencies for this area is the loss of any one of the VELCO 115/46 kV transformers that supply it, meaning those at North Rutland, Cold River, or Blissville. Following such a loss, at least one of the remaining two transformers may overload at higher load levels, accompanied by local 46 kV line overloads and/or system undervoltage. Further load growth without remediation will exacerbate these existing problems. This is a predominantly bulk deficiency that affects the subtransmission system. Additionally, the recently acquired VMPD system is sourced solely from VELCO’s Florence 115/46 kV transformer. Redundant sourcing would be preferred for a load of this magnitude.</t>
  </si>
  <si>
    <t>Post sundown peak additional SPEED/Standard Offer solar plants cannot be part of the solution to the remaining Rutland area reliability gap as they do not have the necessary operating characteristics.</t>
  </si>
  <si>
    <t>Moretown Substation</t>
  </si>
  <si>
    <t>This project would replace the existing transformer with a larger capacity 34.5 kV to 12.47 kV unit and add oil containment. The project would also install new switches, breakers, relays, SCADA equipment, circuit regulators, batteries, station service and a control facilities. Upgrading to the GMP-standard 12.47 kV would allow for circuit ties to the adjacent Irasville substation during planned outages and contingencies. This project addresses aging infrastructure, improves system operation, corrects deficiencies that do not meet current safety codes, and improves safety and reliability.</t>
  </si>
  <si>
    <t>GMP would construct a new substation in 2020 or later.</t>
  </si>
  <si>
    <t>Construction will occur in 2017 and 2018.</t>
  </si>
  <si>
    <t>Total project cost is $1.0 million. Elizabeth Mine Solar Project will contribute $700k. The GMP portion is $300k.</t>
  </si>
  <si>
    <r>
      <t xml:space="preserve">The proposed substation upgrade is being driven by the need to increase the transformer capacity at Sharon in order to accommodate the interconnection of a solar project.  The existing solar generation served by the substation, in combination with the proposed solar project, will exceed the top nameplate rating of the existing Sharon transformer. In addition, the Project will address aging infrastructure concerns to improve safety and reliability consistent with the strategies described in the company’s approved Integrated Resource Plan. The existing transformer at the Sharon substation is a 3.75/5.25 MVA, 34.5 kV to 12.47 kV bank that is 52 years old. The existing 15 kV breaker is 1973 vintage. The protection and control technologies were updated with microprocessor relaying, in 2012. This Project will also support the interconnection of additional renewable supply resources.The application of DSM measures or DG cannot address the need to increase the transformer capacity and would not enable the area electric network to accommodate the interconnection of the planned solar project.  A reduction in load would actually exacerbate the reverse flow conditions that drive the need for the larger Sharon substation transformer. DSM and additional DG also will not address the aging infrastructure concerns. </t>
    </r>
    <r>
      <rPr>
        <sz val="11"/>
        <color rgb="FFFF0000"/>
        <rFont val="Calibri"/>
        <family val="2"/>
        <scheme val="minor"/>
      </rPr>
      <t>GMP received a CPG for the rebuild of the Sharon substation in July 2016. The rebuild will be within the existing fence line and include a 7.5/10.5 MVA transformer with oil containment, three 438 amp voltage regulators; 34.5 kV motor operated air-break switch, 15 kV vacuum circuit breakers, potential transformer for protection, and station service.</t>
    </r>
  </si>
  <si>
    <t>Driven by need to accommodate large solar project. CPG obtained in 2016.</t>
  </si>
  <si>
    <t>Cause is high generation. NTAs actually exacerbate the situation.</t>
  </si>
  <si>
    <t>McNeil to Gorge Subtransmission Line 3309</t>
  </si>
  <si>
    <t>Will provide backup to White River Junction Substation  completed 2016.</t>
  </si>
  <si>
    <t>No load growth occurring, Study will be completed to support 248 filing.</t>
  </si>
  <si>
    <t>Enclosed switchgear.</t>
  </si>
  <si>
    <t>Recommendation: As part of the Airport study, a number of area upgrades have been identified.  Once Airport 248 received, initiate evaluation of potential upgrades to area and share with VSPC GT committee.</t>
  </si>
  <si>
    <t>There have been discussions for the expansion for South Burlington City Center, University Mall and UVM athletic buildings. To date, loads and timing remain uncertain.</t>
  </si>
  <si>
    <t>5 MW</t>
  </si>
  <si>
    <t xml:space="preserve">   </t>
  </si>
  <si>
    <t>Updated 5/17/2017</t>
  </si>
  <si>
    <t>Wilder Noncoincident 12.71 MVA (2012)           10.17 MVA (2016)</t>
  </si>
  <si>
    <t xml:space="preserve">Wilder (2015) Coincident-  10.5 MVA (2/15/2015)      9.4 MVA (12/20/16)   </t>
  </si>
  <si>
    <t xml:space="preserve">Both  </t>
  </si>
  <si>
    <r>
      <t>The existing Airport substation is located on the property of the Vermont Air National Guard in South Burlington and includes one 1.5 MVA, 34.5 kV to 4.16 kV transformer which is 60</t>
    </r>
    <r>
      <rPr>
        <u/>
        <sz val="11"/>
        <color theme="1"/>
        <rFont val="Calibri"/>
        <family val="2"/>
        <scheme val="minor"/>
      </rPr>
      <t xml:space="preserve"> years old</t>
    </r>
    <r>
      <rPr>
        <sz val="11"/>
        <color theme="1"/>
        <rFont val="Calibri"/>
        <family val="2"/>
        <scheme val="minor"/>
      </rPr>
      <t>; and two 4.16 kV distribution circuits. The 4.16 kV distribution circuits are the only circuits at this voltage in the area that do not allow for feeder backup from adjacent substations. The wood structures are aged</t>
    </r>
    <r>
      <rPr>
        <sz val="11"/>
        <color rgb="FFFF0000"/>
        <rFont val="Calibri"/>
        <family val="2"/>
        <scheme val="minor"/>
      </rPr>
      <t xml:space="preserve"> </t>
    </r>
    <r>
      <rPr>
        <sz val="11"/>
        <rFont val="Calibri"/>
        <family val="2"/>
        <scheme val="minor"/>
      </rPr>
      <t xml:space="preserve">and the substation fence is rusted "stock" (chicken wire).  The existing site has been evaluated and found to be too small to accommodate rebuilding and expanding the substation.  Access to this substation is diffcicult due to being located on National Guard Property.  The project would enhance feeder backup in this area, extend the useful lives of these adjacent substations, address aging assets, and improve safety and reliability.   </t>
    </r>
  </si>
  <si>
    <r>
      <t>This project consists of installing one new 28 MVA, 34.5 kV to 12.47 kV transformer, oil containment, three 12.47 kV distribution circuits, and associated circuit breakers, voltage regulators, bus work, foundations, fence, ground grid, security system, control cabinet, and switch</t>
    </r>
    <r>
      <rPr>
        <sz val="12"/>
        <rFont val="Calibri"/>
        <family val="2"/>
      </rPr>
      <t>gear. The substation will be relocated to a new site that is approximately a half mile from the existing airport substation.  It is located in South Burlington approximately 300 feet west from the intersection of National Guard Avenue and Country Club Drive.  The new substation would be centrally located in Chittenden County and would directly affect five substations including GMP Gorge, Essex, Dorset Street, Town Line, and Tafts Corners substations. The new substation would have positive impact on additional six substations inculding Queen City, Sand Road, Ethan Allen, Digital, Mallets Bay and Shelburne.  The project w</t>
    </r>
    <r>
      <rPr>
        <sz val="12"/>
        <color indexed="8"/>
        <rFont val="Calibri"/>
        <family val="2"/>
      </rPr>
      <t xml:space="preserve">ould enhance feeder backup in this area, extend the useful lives of these adjacent substations, address aging infrastructure, and improve safety and reliability.   </t>
    </r>
  </si>
  <si>
    <r>
      <rPr>
        <sz val="12"/>
        <rFont val="Calibri"/>
        <family val="2"/>
      </rPr>
      <t>GMP received CPG for Docket # 8536 September 2015 for upgrade</t>
    </r>
    <r>
      <rPr>
        <sz val="12"/>
        <color indexed="8"/>
        <rFont val="Calibri"/>
        <family val="2"/>
      </rPr>
      <t xml:space="preserve"> of the Wallingford Substation Transformer from a 5/7 MVA to a 7.5/10.5 MVA unit. This project is constructed and will increase capacity to serve future load and addressed some aging assets.    This project was the first step toward a larger project to address reliability issues associated with the radial 46 kV transmission lines from West Rutland to Danby (approximately 18 miles) and Blissville to Dorset (approximately 26 miles), as well as the long distribution circuit fed from Wallingford (aka WF-g23).   Unlike other options, the Wallingford Upgrade Project should not be a stranded investment after the completion of the long-term project because it will serve as a distribution feeder backup for a new Danby substation.  The WF-g23 circuit has long been one of the worst performing circuits in the GMP system with respect to reliability with customers fed 17 miles away from the serving substation. This project constructs a new 46/12.47 kV substation in Danby, Vt.  A new Danby substation will consist of two distribution circuits with associated circuit breakers, regulators (437 amp), steel and foundations, one 10/14 MVA distribution power transformer with oil containment, a 46 kV high side circuit breaker, and associated fence, ground grid, communication and security work.  This new substation will feed load currently fed off the Wallingford substation.  This substation will provide feeder backup to the Wallingford substation and increase available capacity in the area to serve new load. It will also provide the future ability to feed the Danby Quarry off one of the distribution circuits, which will give the  the quarry better voltage regulation, as  more load is fed off  46 kV line from West Rutland.  A 46 KV tie from Danby to Dorset will eliminate the radial network from Blissville, increasing reliability.</t>
    </r>
  </si>
  <si>
    <t xml:space="preserve">N/A   given project to address Reliabilty </t>
  </si>
  <si>
    <t>46 KV network Dorset to Danby and Danby Sub needed as soon as  ROW's are acquired and budget allows</t>
  </si>
  <si>
    <t>Distribution and Subtransmission</t>
  </si>
  <si>
    <t xml:space="preserve"> N/A</t>
  </si>
  <si>
    <t xml:space="preserve">1.4 MW approved prior 2016  (1000 KW ability to serves for Pike, 400 KW for SLC) </t>
  </si>
  <si>
    <r>
      <rPr>
        <sz val="11"/>
        <color rgb="FFFF0000"/>
        <rFont val="Calibri"/>
        <family val="2"/>
        <scheme val="minor"/>
      </rPr>
      <t xml:space="preserve"> 9,599 KVA 8/11/16 21:00</t>
    </r>
    <r>
      <rPr>
        <sz val="11"/>
        <color theme="1"/>
        <rFont val="Calibri"/>
        <family val="2"/>
        <scheme val="minor"/>
      </rPr>
      <t>,   (</t>
    </r>
    <r>
      <rPr>
        <sz val="11"/>
        <rFont val="Calibri"/>
        <family val="2"/>
        <scheme val="minor"/>
      </rPr>
      <t>11,547 KVA 7/19/15 19:15 and 9,</t>
    </r>
    <r>
      <rPr>
        <sz val="11"/>
        <color theme="1"/>
        <rFont val="Calibri"/>
        <family val="2"/>
        <scheme val="minor"/>
      </rPr>
      <t>847 KVA  7/23/14 16:45)     (over 14000 in 2013 kVA  Overload only 15 minutes)</t>
    </r>
  </si>
  <si>
    <t>RECOMMENDATION:     Exclude this project from NTA analysis given that the upgrade will provide reliability enhancements to an area with no feeder backup. In the short term a small amount of load was transferred to other feeders. This Project has been put on deferred list due to other priorities.  Current Budget Year 2021.  The load is not growing.</t>
  </si>
  <si>
    <t xml:space="preserve">N/A   </t>
  </si>
  <si>
    <t>Peak load not the issue, low load is more problematic due to high generation flow during contingencies.</t>
  </si>
  <si>
    <r>
      <t xml:space="preserve">RECOMMENDATION:  Exclude this project from NTA analysis given that the proposed upgrades are required to remedy asset management issues and address overloads during contingency.  </t>
    </r>
    <r>
      <rPr>
        <sz val="11"/>
        <color rgb="FFFF0000"/>
        <rFont val="Calibri"/>
        <family val="2"/>
        <scheme val="minor"/>
      </rPr>
      <t xml:space="preserve">Deferred to 2018/2019 for additional study related to  SHEI limits. </t>
    </r>
    <r>
      <rPr>
        <sz val="11"/>
        <color theme="1"/>
        <rFont val="Calibri"/>
        <family val="2"/>
        <scheme val="minor"/>
      </rPr>
      <t xml:space="preserve"> Additional DG will make this situation worse.</t>
    </r>
  </si>
  <si>
    <t>VELCO’s Long Range Plan (LRP) has identified the 46 kV Lafayette-Maple and 46 kV Lafayette-Highbridge lines as being severely overloaded for loss of the NGRID’s Bellows Falls T6 115/46 kV transformer at present-day peak load levels.  These overloads were high enough (148% for L102 and 139% for L92) of normal summer rating) to pose not only a reliability concern but also a safety concern.Overloads this severe are beyond GMP’s criteria for 46 kV lines and pose a safety hazard.  GMP therefore proposes to reconductor the two lines in accordance with the LRP.</t>
  </si>
  <si>
    <t>Highbridge to Maple Subtransmission L92</t>
  </si>
  <si>
    <t>The Mill Street substation is located in Bennington and was constructed in 1974. It includes a 14 MVA, 46 kV to 12.47 kV transformer, enclosed switchgear, and two 12.47 kV distribution feeders. Much of the substation equipment has asset management concerns given replacement parts and equipment are no longer available. Deficiencies exist in the control wiring, cabling, distribution panels, and grounding.</t>
  </si>
  <si>
    <r>
      <t>RECOMMENDATION:  Exclude this project from NTA analysis given that the proposed upgrades are required to remedy asset management issues and improve feeder backup for the area.</t>
    </r>
    <r>
      <rPr>
        <sz val="11"/>
        <color rgb="FFFF0000"/>
        <rFont val="Calibri"/>
        <family val="2"/>
        <scheme val="minor"/>
      </rPr>
      <t xml:space="preserve">  This Project is on a deferred budget list due to higher priorities with current budget year 2021.</t>
    </r>
  </si>
  <si>
    <t>RECOMMENDATION:  Exclude this project from NTA analysis given that the proposed upgrades are required to remedy asset management issues and is not load related. No change in load.</t>
  </si>
  <si>
    <t>Line 107 Bethel Sub to P269</t>
  </si>
  <si>
    <t>All</t>
  </si>
  <si>
    <t>24.5 MVA (Rating 3/0 ACSR)</t>
  </si>
  <si>
    <t xml:space="preserve"> Alternatives to reconductoring projects usually consist of the following strategies for reducing current flow on the overloaded transmission or subtransmission path.  These include the load reductions at the receiving end through efficiency, demand response, energy storage or other means, generation increases at the receiving end, voltage conversion of the overloaded circuit and parallel path additions that divide the load burden.
All of these alternatives are more costly than reconductoring in this circumstance because load reductions and generation additions on a subtransmission network, such as this area, are less effective than remedies on radial distribution because part of the resulting flow reductions show up on parallel paths, thereby necessitating more resources (and more cost) to alleviate the overloads.
Rebuilding transmission lines at a higher voltage would be more expensive on a per-mile basis than reconductoring.  Estimates from VELCO indicate conversion to a higher voltage can cost $3-5 million/mile.
A new transmission tends to be an even more expensive alternative to solve the same problem, and is usually  regarded as a last resort not only due to cost but aesthetics and environmental impacts.
The reconductoring projects being proposed are relatively short in length and therefore relatively low in cost as compared with generation/load reductions which would cost in the range of $2000-$5000 per kW.  In this case, far out costing the proposed project. </t>
  </si>
  <si>
    <t>This project's justification is primarily reliability.  This project addresses the rebuild of approximately 0.22 miles of 46kV transmission line from Bethel Substation to Line 107 structure 269 with larger conductor.  This project's justification is primarily reliability.  Studies conducted by ISO-NE and VELCO determined that upgrading an existing 115 kV line, supplemented with other component transmission and subtransmission upgrades, would be the most cost-effective solution to mitigate the identified concerns.  Recent studies conducted by ISO-NE and VELCO, to comply with NERC and NPCC requirements, revealed that a variety of N-1-1 transmission contingency scenarios could result in Rutland and Central Vermont area load loss of as much as 340 MW, which violates ISO-NE transmission performance criteria.</t>
  </si>
  <si>
    <t>RECOMMENDATION:  Exclude this project from NTA analysis given it screens out  per the Docket 7081 screening tool based on cost*.   This project is being done for reliabilty during contingency.  It is a very short section and NTA's would not be cost effective.</t>
  </si>
  <si>
    <t>Budgeted for completion 2018</t>
  </si>
  <si>
    <t>Hydeville/Fair Haven Substation Upgrades/Conversion</t>
  </si>
  <si>
    <t>Hydeville and Fair Haven Substation Upgrades/Conversion</t>
  </si>
  <si>
    <t>Hydeville is budgeted for 2020 and Fair Haven for 2021</t>
  </si>
  <si>
    <t>Both</t>
  </si>
  <si>
    <t>N/A   Asset Management and Feeder Backup</t>
  </si>
  <si>
    <t>RECOMMENDATION:  GMP will update as we get closer to actual budget year.   Exclude this project from DU analysis given upgrade is required to remedy asset management  and improve reliability by providing feeder backup to two substations with no feeder backup capability.</t>
  </si>
  <si>
    <t>No (Asset Management, Reliability and Efficiency)</t>
  </si>
  <si>
    <t>RECOMMENDATION:  Exclude this project from NTA analysis given that the proposed upgrades are required to remedy asset management issues and improve feeder backup for the area.  Budget year &gt;2020.</t>
  </si>
  <si>
    <t xml:space="preserve">The Hydeville and Fair Haven substations feed 4 KV load and have no feeder backup capability.  </t>
  </si>
  <si>
    <t xml:space="preserve">GMP will rebuild the Hydeville substation and Fair Haven substation with all new components including at minimum a top nameplate  10.5 MVA, 46 kV to 12.47 kV transformer, oil containment system, and associated bus work and foundations. Also included would be distribution feeder circuit breakers, voltage regulators, security system, and a control cabinet. The larger transformer will allow for feeder backup capability between these substations but also for Castleton and potential for future ties to Carvers Falls and Poulntey area substations.   Due to conversion from 4 KV to 12.47 kV there will be a reduction in losses. </t>
  </si>
  <si>
    <t>Relevant VSPC Load Zone Maximum Achievable Savings Potential</t>
  </si>
  <si>
    <t>This project's justification is primarily reliability.  This project addresses the reconductoring of approximately 6.69 miles of 46kV transmission line from West Rutland to Castleton to Line 44 structure 1-124 with larger conductor.  This project's justification is primarily reliability.  Studies have shown overload of this 2/0 ACSR for peak conditions with the loss of VELCO Blissville.</t>
  </si>
  <si>
    <t xml:space="preserve">20.2 MVA (Rating 2/0 ACSR) </t>
  </si>
  <si>
    <t>Line 44-West Rutland to Castleton 46 KV</t>
  </si>
  <si>
    <t>RECOMMENDATION:     NEEDS ADDITIONAL EVALUATION.   GMP will continue to update group on this project as we move closer to actual budget year.  GMP will be completing assessment of line condition with respect to asset management.  GMP will also consider adopting an emergency rating which will require additional study and/or storage.   Budgeted for year &gt;2020.</t>
  </si>
  <si>
    <t xml:space="preserve">Approx 9 MW.  Alternatives to reconductoring projects usually consist of the following strategies for reducing current flow on the overloaded transmission or subtransmission path.  These include the load reductions at the receiving end through efficiency, demand response, energy storage or other means, generation increases at the receiving end, voltage conversion of the overloaded circuit and parallel path additions that divide the load burden.
All of these alternatives are more costly than reconductoring in this circumstance because load reductions and generation additions on a subtransmission network, such as this area, are less effective than remedies on radial distribution because part of the resulting flow reductions show up on parallel paths, thereby necessitating more resources (and more cost) to alleviate the overloads.
Rebuilding transmission lines at a higher voltage would be more expensive on a per-mile basis than reconductoring.  Estimates from VELCO indicate conversion to a higher voltage can cost $3-5 million/mile.
A new transmission tends to be an even more expensive alternative to solve the same problem, and is usually  regarded as a last resort not only due to cost but aesthetics and environmental impacts.
The reconductoring projects being proposed are relatively short in length and therefore relatively low in cost as compared with generation/load reductions which would cost in the range of $2000-$5000 per kW.  In this case, far out costing the proposed project. </t>
  </si>
  <si>
    <t>RECOMMENDATION:  Exclude this project from NTA analysis given it screens out  per the Docket 7081 screening tool based on reliability.</t>
  </si>
  <si>
    <t>Budgeted for construction in 2019/2020</t>
  </si>
  <si>
    <t>RECOMMENDATION:  This project is excluded from NTA analysis per the Docket 6290 screening tool. Upgrade being done for feeder backup capability for White River Junction.  Tentatively scheduled 2020.  No load growth occurring.</t>
  </si>
  <si>
    <t>Waterford substation supplies one circuit, the 65J1, and includes 34.5 kV to 4.16 kV 3 x 200 kVA transformers of 1947 vintage. These transformers are beyond their useful lives and have non-standard spirakore windings. There are no back-up transformers available. The substation has a very small footprint such that the reclosers are pole mounted and located outside of the fence. Transformer failure would require installing a mobile unit and petitioning the Board under 248 (k). GMP intends to study the following options: 1) replace the exisiting transformer with a standard three-phase 34.5 kV to 4.16 kV transformer; 2) install a 34.5 kV to 12.47 kV transformer and convert the 65J1 to 12.47 kV; 3) convert to 12.47 kV as in 2) above and provide feeder backup off of the Bay Street G-4 circuit from St. Johnsbury; or 4) retire the substation and supply the Waterford load off of the Bay Street G-4 circuit.  High solar saturation.</t>
  </si>
  <si>
    <t>RECOMMENDATION:  Exclude this project from NTA analysis  based on asset condition and reliability. NTAs are unable to address this issue.</t>
  </si>
  <si>
    <t>RECOMMENDATION:  Exclude this project from NTA analysis given it screens out  per the Docket 7081 screening tool based on cost.  Current Budget year 2020.</t>
  </si>
  <si>
    <t>North St. Albans to Sheldon  (Line 137)</t>
  </si>
  <si>
    <t>This project's justification is asset management and reliability.  The project rebuilds  approximately 7.1 miles of 34.5 kV subtransmission line (Line 137) from the GMP North St. Albans substation to the VEC Sheldon Springs substation. The line is over 60 years old, in poor condition, and contains 2/0 Cu wire. All 167 poles would be replaced and larger standard conductor installed.</t>
  </si>
  <si>
    <t>RECOMMENDATION:  As outlined in Rutland Area Reliability Plan filed April 2015, continue to monitor this area . GMP will collect data during the 2015 and 2016 summer peak seasons to confirm no gap and report back to .committee.  Upgrades proposed for reconductoring/tieing Florence to West Rutland screens out of Docket 7081 due to "Needed for a redundant supply to a radial load".  Eliminates Florence being a radial 46 KV and brings another source in to support Rutland Area.  In the CPG Process Docket No. 8867.</t>
  </si>
  <si>
    <t>Updated June 2018</t>
  </si>
  <si>
    <r>
      <t>GMP is engaged in an on-going process of converting all of the area’s feeders to 12.47 kV. Having all of these feeders at 12.47 kV will permit maximum flexibility in loading among the circuits, lower line losses, enhance feeder voltage profiles, permit feeder backup throughout the area, allow for load growth, allow for future installations of DG, and lower maintenance and equipment stocking costs. GMP will also rebuild the Barre North End substation and Barre South End substation to address asset management issues and permit robust feeder back-up among the substations' distribution feeders. Each substation would contain a transformer with a top rating of 28 MVA.</t>
    </r>
    <r>
      <rPr>
        <i/>
        <sz val="12"/>
        <color rgb="FFFF0000"/>
        <rFont val="Calibri"/>
        <family val="2"/>
      </rPr>
      <t xml:space="preserve"> The Public Utility Commission (PUC) approved the reconstruction and upgrade of the Barre North End substation, in its order in Docket No. 8846 dated February 16, 2017.  This Barre #63 North End substation rebuild is expected to be completed in mid-2018.  GMP received PUC approval for the Barre South End #37 Substation, in Case No. 17-3862-PET on November 6, 2017.  </t>
    </r>
  </si>
  <si>
    <r>
      <t xml:space="preserve">The Barre area is presently served by three substations: the Barre North End substation; the Barre South End substation; and the Websterville substation. (A fourth area substation, the Barre substation, was removed from service in 2014.) These substations are generally characterized as aged with equipment that is reaching the end of its useful life. Each of these substations is supplied from the 34.5 kV subtransmission system and in turn supply, in varying amounts, distribution circuits at voltages of 2.4 kV, 4.16 kV, and 12.47 kV. .   </t>
    </r>
    <r>
      <rPr>
        <i/>
        <sz val="12"/>
        <color indexed="8"/>
        <rFont val="Calibri"/>
        <family val="2"/>
      </rPr>
      <t xml:space="preserve">The lack of feeder backup up as well as the poor plant conditions are the major reasons a long-term plan for the Barre Area substation and distribution system was necessary. These issues cause low efficiency, constraints in GMP operation, poor power quality, reduced reliability, and safety concerns to both GMP customers and field crews. </t>
    </r>
  </si>
  <si>
    <t>Not load driven</t>
  </si>
  <si>
    <t>Each substation would cost approximately $2.8 million.</t>
  </si>
  <si>
    <r>
      <t>In the context of PSB Docket No. 8069, GMP stated that it would convert the Barre area to a uniform 12.47 kV distribution by 2018.</t>
    </r>
    <r>
      <rPr>
        <sz val="11"/>
        <color rgb="FFFF0000"/>
        <rFont val="Calibri"/>
        <family val="2"/>
      </rPr>
      <t xml:space="preserve"> </t>
    </r>
    <r>
      <rPr>
        <i/>
        <sz val="11"/>
        <color rgb="FFFF0000"/>
        <rFont val="Calibri"/>
        <family val="2"/>
      </rPr>
      <t>GMP is on track to meet this deadline. Barre North End work scheduled to be completed June 2018 and Barre South End scheduled to be completed February 2019.</t>
    </r>
  </si>
  <si>
    <t>RECOMMENDATION:  Exclude this project from NTA analysis given that the proposed upgrades are required to remedy asset management issues and improve feeder backup for the area. PUC approval received for both Barre North End and Barre South End Substation Upgrade projects.</t>
  </si>
  <si>
    <t>may be complete? Checking with Voyer.</t>
  </si>
  <si>
    <t>Project completion scheduled September 2018</t>
  </si>
  <si>
    <t xml:space="preserve">The primary reason for this Project is reliability to address asset management concerns.   The existing three single-phase transformers at the South Poultney substation are 1920 vintage.    Safety is also enhanced with installation of a new ground grid and advanced security to prevent unauthorized entry into the substation.The 1922, 250 kVA South Poultney transformer is the oldest substation power transformer at GMP.  The other 2 units, a 250 KVA and a 333 KVA, were manufactured in 1942.  These three transformers manufactured in 1942 &amp; 1922 are among the top 10 oldest power transformers still in service on the GMP system.  This circuit also lacks distribution tie lines to serve as feeder backup.  A substation failure at South Poultney would lead to an extended outage.  </t>
  </si>
  <si>
    <t>The PUC approved this project, in its order in Case No. 17-3428-PET dated December 22, 2017</t>
  </si>
  <si>
    <t>Nason Street to Welden Street Subtransmission (Line 135)</t>
  </si>
  <si>
    <t>North St. Albans to Sheldon Subtransmission (Line 137)</t>
  </si>
  <si>
    <t>Distribution Substation</t>
  </si>
  <si>
    <t>Transmission Substation</t>
  </si>
  <si>
    <t>Transmission Line</t>
  </si>
  <si>
    <t>Transmission Lines and Substations</t>
  </si>
  <si>
    <t>Putney Conversion</t>
  </si>
  <si>
    <t>Hydeville / Fairhaven Area Conversions</t>
  </si>
  <si>
    <t>Estimated $</t>
  </si>
  <si>
    <t xml:space="preserve">Not load driven </t>
  </si>
  <si>
    <t>East Ryegate</t>
  </si>
  <si>
    <t>Distribution Substation and Transmission Line</t>
  </si>
  <si>
    <t>Irasville Substation</t>
  </si>
  <si>
    <t>Sharon Substation</t>
  </si>
  <si>
    <t>East St. Albans Capacitor Banks</t>
  </si>
  <si>
    <t>Maple Avenue to Charlestown (Line 102)</t>
  </si>
  <si>
    <t>Waterford 65J1 Conversion</t>
  </si>
  <si>
    <t xml:space="preserve">Newbury Substation </t>
  </si>
  <si>
    <t>Carvers Falls Substation</t>
  </si>
  <si>
    <t>Smithville Capacitor Bank</t>
  </si>
  <si>
    <t>Tower Line to Sand Road (Line 3334)</t>
  </si>
  <si>
    <t>Mountain View to Berlin (Line 3325)</t>
  </si>
  <si>
    <t>Johnson to Lowell (Line 133)</t>
  </si>
  <si>
    <t>Highbridge Substation</t>
  </si>
  <si>
    <t>No (Reliability and Safety)</t>
  </si>
  <si>
    <t>Year of need/budget</t>
  </si>
  <si>
    <t>Category</t>
  </si>
  <si>
    <t>Screen out due to cost, various separate sections requires reconductoring.</t>
  </si>
  <si>
    <t>Pleasant Street Substation</t>
  </si>
  <si>
    <t>Richmond Substation</t>
  </si>
  <si>
    <t>TL= $2,800,000   DS= $2,250,000</t>
  </si>
  <si>
    <t>Danby to Dorset 46 kV tie/Danby Substation</t>
  </si>
  <si>
    <t>Undefined</t>
  </si>
  <si>
    <t>Distribution Feeder</t>
  </si>
  <si>
    <t>Completed</t>
  </si>
  <si>
    <t>IN CONSTRUCTION</t>
  </si>
  <si>
    <t>DEFERRED</t>
  </si>
  <si>
    <t>Dover Substation</t>
  </si>
  <si>
    <t>Add HS breaker, not to be confused with Dover Haystack new substation</t>
  </si>
  <si>
    <t>Barre North End</t>
  </si>
  <si>
    <t>Barre South End</t>
  </si>
  <si>
    <t>Barre Area- Websterville Substation</t>
  </si>
  <si>
    <t>PUC approval in Docket No. 8867 dated May 25, 2017</t>
  </si>
  <si>
    <t>PUC approval in Docket No. 8846 dated February 16, 2017</t>
  </si>
  <si>
    <t>Monitor</t>
  </si>
  <si>
    <t>Joint project with VEC/ PUC approval in Case No. 17-2675-PET dated September 26, 2017</t>
  </si>
  <si>
    <t>PUC approval in Case No. 17-3428-PET dated December 22, 2017</t>
  </si>
  <si>
    <t>PUC approval in Case No. 17-3862-PET on November 6, 2017</t>
  </si>
  <si>
    <t>PUC approval in Docket No. 8605 dated June 9, 2016</t>
  </si>
  <si>
    <t>COMPLETED/REMOVED</t>
  </si>
  <si>
    <t>All projects complete 2018/2019</t>
  </si>
  <si>
    <t>VELCO Barre to Websterville  (Line 3306)</t>
  </si>
  <si>
    <t xml:space="preserve">PUC approval in  Case No. 18-0269-PET dated March 22, 2018 </t>
  </si>
  <si>
    <t>Taftsville to Windsor (Line 105)</t>
  </si>
  <si>
    <t>Websterville Substation</t>
  </si>
  <si>
    <t>Newbury Substation</t>
  </si>
  <si>
    <t>Dover Substation Upgrades</t>
  </si>
  <si>
    <t xml:space="preserve">East Ryegate Substation </t>
  </si>
  <si>
    <t>East St. Albans Capacitors on 34.5 kV</t>
  </si>
  <si>
    <t>Smithville Capacitor 46 kV</t>
  </si>
  <si>
    <t>Supply Out of Service</t>
  </si>
  <si>
    <t>Load out of service (MVA)</t>
  </si>
  <si>
    <t>Tie Capability</t>
  </si>
  <si>
    <t>Load at Risk</t>
  </si>
  <si>
    <t>(MVA)</t>
  </si>
  <si>
    <t>#16 Gorge 12 kV</t>
  </si>
  <si>
    <t>36G1, 36G2, 19G5</t>
  </si>
  <si>
    <t>#19 Essex B2 12kV</t>
  </si>
  <si>
    <t>43G2, 73G5, 19G7, 33G2</t>
  </si>
  <si>
    <t>#19 Essex B4 12kV</t>
  </si>
  <si>
    <t>16G1, 19G4</t>
  </si>
  <si>
    <t>#32 Queen City 12 kV</t>
  </si>
  <si>
    <t>53G2, 78G2, 78G4</t>
  </si>
  <si>
    <t>#33 Sand Road 12 kV</t>
  </si>
  <si>
    <t>19G4, 73G5</t>
  </si>
  <si>
    <t>#36 Ethan Allen 12 kV</t>
  </si>
  <si>
    <t>16G1, 34G1</t>
  </si>
  <si>
    <t>#43 Digital 12kV</t>
  </si>
  <si>
    <t>44G1, 78G3, 73G1, 44G2, 19G3, 43G4</t>
  </si>
  <si>
    <t>#44 Town Line 12kV</t>
  </si>
  <si>
    <t>43G2, 78G1</t>
  </si>
  <si>
    <t>A#53 Shelburne 12kV</t>
  </si>
  <si>
    <t>78G2, 32G4</t>
  </si>
  <si>
    <t># 73 Tafts Corner 12kV</t>
  </si>
  <si>
    <t>43G2, 19G3</t>
  </si>
  <si>
    <t>#78 Dorset St 12kV</t>
  </si>
  <si>
    <t>44G2, 32G7, 43G3, 32G7, 53G2</t>
  </si>
  <si>
    <t>#79 Airport 4 kV</t>
  </si>
  <si>
    <t>With the new Airport substation the load at risk in 2021 (assuming 1% annual growth) during peak conditions is reduced as follows:</t>
  </si>
  <si>
    <t>2021 Load out of service (kVA)</t>
  </si>
  <si>
    <t>2021 Load at Risk</t>
  </si>
  <si>
    <t>AP3, 36G1,36G2,19G5,19G6</t>
  </si>
  <si>
    <t>19G6,19G7, AP1,33G2,43G4,73G2</t>
  </si>
  <si>
    <t>16G1, 19G4, 16G1</t>
  </si>
  <si>
    <t>53G2, 78G2, 78G4, 53G3, 53G2</t>
  </si>
  <si>
    <t>44G2,78G3,44G1,73G2,19G3</t>
  </si>
  <si>
    <t>43G2, AP1,43G4,43G3</t>
  </si>
  <si>
    <t>#53 Shelburne 12kV</t>
  </si>
  <si>
    <t>32G7,32G4,78G2</t>
  </si>
  <si>
    <t>43G2,19G3,33G2, 43G4</t>
  </si>
  <si>
    <t>32G7,43G3, AP2,53G3, AP1</t>
  </si>
  <si>
    <t>#79 Airport 12kV</t>
  </si>
  <si>
    <t>44G2,19G3,78G3,78G4,16G1</t>
  </si>
  <si>
    <t>As shown below the existing system feeder backup , without the new Airport substation has load at risk, during peak load conditions:</t>
  </si>
  <si>
    <t>RECOMMENDATION VSPC 2017:  Exclude this project from NTA analysis given that the proposed upgrade is required to remedy asset management issues and improve feeder backup for the area.</t>
  </si>
  <si>
    <t>Feederbackup constraints Both</t>
  </si>
  <si>
    <t xml:space="preserve"> NOT SEEING LOAD GROWTH</t>
  </si>
  <si>
    <t xml:space="preserve">6.5 MW     (2013)                                        </t>
  </si>
  <si>
    <t>Reliability Plan showed full potential demand savings, or 250 kW, could be achieved for $1,000,000.  This is not a cost effective option.</t>
  </si>
  <si>
    <t xml:space="preserve">Load center of 3 MW is located over 8 miles from the Charlotte source.   Likelihood of additional load in Hinesburg area due to housing developments as well as possible rehabilitation of the former Saputo cheese factory and Tier 3 opportunities.  GMP has constructed a tie to VEC to move a portion (approx 2 MW) of the load off Charlotte 28 circuit.   A reliability plan was filed with the PSB in September 2016. Plan is to: 1) install a battery energy storage system (BESS); and 2) construct a jointly owned substation with VEC.  Analysis shows that once circuit reaches 9 MW, (approximately 2.5-3 MW of growth) there will be thermal, voltage and protection constraints.   </t>
  </si>
  <si>
    <t xml:space="preserve">1) 2018-GMP add DVAR line device to address motor start limitations, voltage fluctuations                2) GMP monitor load growth to determine when to pull trigger for BESS 3 MW / 6 MWh.                                    3) GMP coordinate with VEC on opportunity to still construction of a joint substation 34.5/12.47 KV 15/28 MVA substation  in Hinesburg, Vt.   VEC adding a BESS that may remove opportunity for joint substation.   This substation will provide feeder backup to the Charlotte substation and increase available capacity  in the area to serve new load. This new substation could also provide backup for VEC area circuits and provide future backup for the 45G circuit out of N Ferrisburg. </t>
  </si>
  <si>
    <t xml:space="preserve">This project will provide network for 46 KV radial system by building subtransmission line from West Rutland to Dorset.  The 46/12.47 kV substation will provide feederbackup for Wallingford 46/12.47 kV Substation. </t>
  </si>
  <si>
    <t>4.8 MVA  Occurred November 2012 at 18:30</t>
  </si>
  <si>
    <t xml:space="preserve">The rebuild of the Websterville #61 Substation will provide a third strong 12.47 kV source for the area.  The substation will be designed with a 15 MVA transformer and three circuits to allow for feeder backup for the Barre #37 South and Graniteville #35 substations, and will significantly improve reliability for local residents and businesses. The primary reason for completing this Project is to provide greater area operating flexibility for feeder backup during planned and emergency outages, improving customers' reliability for the entire Barre area.   </t>
  </si>
  <si>
    <t xml:space="preserve">The proposed substation rebuild is needed to improve Reliability. This project, in combination with the Barre North End and Barre South substation upgrade, will standardize 12.47 kV distribution voltage for the area allowing for feeder backup, improved voltage performance and replacement of aged assets.   Presently the Websterville substation contains one 1969 vintage 7.5/10.5 MVA, 34.5 kV to 12.47 kV transformer that supplies three 12.47 kV circuits including the 61G1, GG2 and 61G3. The 12.47 kV transformer and circuits have limited capacity for feeder backup to area circuits. The entire wooden structure is old and decaying.  There are issues with bank stability and drainage. </t>
  </si>
  <si>
    <t>all seasons</t>
  </si>
  <si>
    <t>n/A  this is not load driven project</t>
  </si>
  <si>
    <t>5,500 KW         combined Barre S and Websterville = 14,500 KW, combined Websterville and Graniteville = 8,500 KW</t>
  </si>
  <si>
    <t>Distribution, Transmission</t>
  </si>
  <si>
    <t>&gt;2020</t>
  </si>
  <si>
    <t>GMP spending $200,000 on DVAR in 2018.   Reliability plan showed $5.0 million to $7.9 million including NPV of BESS together with both GMP and VEC substation costs.</t>
  </si>
  <si>
    <t>4.630 MVA in 2018  1/2/2018 7AM, approx 600 kW solar active, 2600 kW more proposed solar</t>
  </si>
  <si>
    <t>Varies</t>
  </si>
  <si>
    <t>n/a not load driven</t>
  </si>
  <si>
    <t>RECOMMENDATION:  Exclude from NTA given this project is not load driven and is for reliability and asset management.</t>
  </si>
  <si>
    <t xml:space="preserve">This project will convert Putney from 8 kV to 12.47 kV.  This upgrade will also address asset management issues within the substation.  GMP’s standard distribution system voltage is 12.47 /7.2 kV grounded wye. While a limited amount of 2.4 kV, 4.16 kV, and 8.3 kV distribution remains on the system, GMP has been steadily converting these voltages to the standard 12.47 kV.   The decision to convert a given circuit or area is considered on an individual basis and can be driven by a number of considerations including capacity constraints, the desire for feeder backup with adjoining substations, opportunities arising from the need to replace deteriorating plant, low voltage complaints, inadequate fault currents, and potential loss savings. 
Areas of non-standard voltages are deficient due to :
    -Poor efficiency and high energy losses due to outdated equipment and low operating voltages;
  - Little or no flexibility in providing service to customers;
  - No feeder backup option on most circuits;
  - Increase in equipment and infrastructure failure rates;
  - High cost in equipment maintenance; and
  - Limited spare equipment on the existing infrastructure.
</t>
  </si>
  <si>
    <t>RECOMMENDATION:  Exclude this project from NTA analysis given that the proposed upgrade is required to remedy asset management issues and improve feeder  performance.</t>
  </si>
  <si>
    <t>This project’s justification is primarily reliability.  This project will add two 69 kV high side breakers for the Dover transformer to provide enhanced protection for the two 69/12.47 kV transformers.  This project will also add five (5) sets of 668 amp line regulators to replace the existing bus regulation.  This will enhance substation voltage performance.</t>
  </si>
  <si>
    <t xml:space="preserve">Distribution </t>
  </si>
  <si>
    <t>RECOMMENDATION:  Exclude from NTA given this project is not load driven and is for reliability and improved voltage performance.</t>
  </si>
  <si>
    <t xml:space="preserve">The primary reason for completing is project is for reliability.  The project will entail installation of a new foundation for the Transformer., installation of a new 12.47kV Circuit Breaker and a security system. Old porcelain insulators will be replaced to make the substation a safer place to work.
</t>
  </si>
  <si>
    <t>Not load driven, although load has been close to top nameplate for years.</t>
  </si>
  <si>
    <r>
      <t>This project’s justification is primarily reliability.  The Carvers Falls transformer is 63 years old and one of the Company’s oldest distribution transformers.</t>
    </r>
    <r>
      <rPr>
        <b/>
        <sz val="11"/>
        <color theme="1"/>
        <rFont val="Calibri"/>
        <family val="2"/>
        <scheme val="minor"/>
      </rPr>
      <t xml:space="preserve">   </t>
    </r>
    <r>
      <rPr>
        <sz val="11"/>
        <color theme="1"/>
        <rFont val="Calibri"/>
        <family val="2"/>
        <scheme val="minor"/>
      </rPr>
      <t>This transformer is rated 1,500 KVA and is nearing capacity.  This transformer has had top loading of 1,460 in 2013.  A larger transformer will increase capability to serve new load and DER’s. This substation currently has no feeder backup.  The larger transformer will also provide higher fault currents enhancing protection and could possibly provide feeder backup to Fair Haven or Leicester circuits.</t>
    </r>
  </si>
  <si>
    <t>The primary reason for completing this Project is to improve reliability.  This substation is tapped off from a 37 mile long line between Middlesex and and Montpelier with inadequate remote line protection.  The upgrades to the substation would be comprised of  oil containment, 34.5kV circuit breakers, relay protection upgrade, yard expansion associated fence, ground grid, and communications.</t>
  </si>
  <si>
    <t>Transmission</t>
  </si>
  <si>
    <t>The primary reason for this project is reliability.  This project involves the installation of two SCADA controlled 3.6 MVAR capacitor banks at the GMP East St. Albans substation.   GMP engaged VELCO to complete a study for a proposed load increase in the St. Albans area.   The study identified low voltage in the St. Albans area with the loss of the St. Albans 115/34.5 kV source at existing loads.  These two capacitor banks are needed to provide voltage support during emergency contingency situations as well as during planned maintenance on the St Albans area 34.5 kV network.</t>
  </si>
  <si>
    <t>RECOMMENDATION:  Exclude from NTA given this project is not load driven and is for reliability during subtransmission contingency.</t>
  </si>
  <si>
    <t>The primary reason for completing this project is to improve reliability.  The upgrades to the substation would be comprised of adding two breakers, associated relaying and control house.  This will improve reliability to customers served out of Richmond and Bolton.</t>
  </si>
  <si>
    <t>RECOMMENDATION:  Exclude from NTA given this project is not load driven and is for reliability during subtransmission contingencies.</t>
  </si>
  <si>
    <t>RECOMMENDATION:  Exclude from NTA given this project is not load driven and is for reliability during subtransmission contingencies.  This was identified in the Rutland Reliability Study.</t>
  </si>
  <si>
    <t>The primary reason for this project is reliability.  This project involves the installation of two SCADA controlled 2.7 MVAR capacitor banks at the GMP Smithville substation.   GMP analysis for Rutland Area Reliability Study identified potential low voltage in the Ludlow area with the loss of the Cavendish to Smithville 46 kV line.  These two capacitor banks are needed to provide voltage support during emergency contingency situations as well as during planned maintenance on the Rutland to Ascutney 46 kV network.</t>
  </si>
  <si>
    <t>The primary reason for completing this project is to improve reliability.  The upgrades to the substation would be comprised of replacing an existing breaker and adding two new breakers, associated relaying, ground grid, fence, VT replacement, and control house.</t>
  </si>
  <si>
    <t>This project’s justification is primarily reliability.  VELCO’s analytical studies in support of its most recent Long Range Plan identified the Maple Avenue to Charlestown 46 kV path as potentially overloading under first contingencies at existing loads (i.e. loss of Lafayette Street to Maple Avenue), in violation of GMP criteria.</t>
  </si>
  <si>
    <t>RECOMMENDATION:  Exclude from NTA given this project is not load driven and is for reliability during contingency situations.</t>
  </si>
  <si>
    <t>RECOMMENDATION:  Exclude from NTA given this project is not load driven and is for reliability identified in VELCO CRVP.</t>
  </si>
  <si>
    <t xml:space="preserve">This page reserved for new and updated projects as identified by the distribution utility.  </t>
  </si>
  <si>
    <t>No Reliability</t>
  </si>
  <si>
    <t>Identified in the VELCO draft 2018 LRTP</t>
  </si>
  <si>
    <t>This primary reason for completing this project is Reliabilty.  The project is designed to address aging infrastructure. The existing pole assets are over 60 years old.</t>
  </si>
  <si>
    <t>This primary reason for completing this project is Reliabilty.  The project is designed o address aging infrastructure. The existing pole assets are over 60 years old.</t>
  </si>
  <si>
    <t>The primary reason for this project is reliability.    VELCO’s analytical studies in support of its 2015 Long Range Plan identified Mountain View to Berlin 34.5 kV path as potentially overloading under first contingencies  at existing loads (i.e. VELCO Barre 115/34.5kV source), in violation of GMP criteria.  In addition GMP analysis also shows this line has thermal deficiencies for feeder backup during peak loading.  When Mountain View #25 backs up Montpelier #3 or Berlin #40, there is the possibility that the 3325 conductor will exceed its rating of 17 MVA.  This limits our feeder backup capability for the area to spring and fall only. The existing pole assets are over 50 years old.</t>
  </si>
  <si>
    <t>RECOMMENDATION:  Exclude from NTA given this project is not load driven and is for asset management and reliability with loss of VELCO source and during distributon circuit transfers.</t>
  </si>
  <si>
    <t xml:space="preserve">Existing thermal condition identified in the VELCO Connecticut River Valley Project (CRVP) filing. PUC approved the VELCO CRVP, in its order in Docket No. 8605 dated June 9, 2016.  </t>
  </si>
  <si>
    <t xml:space="preserve">The primary reason for completing this Project is to improve reliability.  This project eliminates two radial transmission lines and forms a 46 kV network between Hartford and Ryegate. The upgrades to the substation would be comprised of one transformer, oil containment, circuit breakers, relay protection upgrade and associated fence, ground grid, communications and security. </t>
  </si>
  <si>
    <t xml:space="preserve">This project's justification is primarily reliability and asset management. This line is over 50 years old. This project will reconductor the 10.55 miles of transmission line from Windsor to Taftsville (Line 105) to 795 ACSR conductor.  The existing line was determined to be overloaded by 124% at existing load levels, in the VELCO and ISO analysis.  This line is part of a 46kV transmission loop extending across Windsor County.  Studies conducted by ISO-NE and VELCO determined that upgrading an existing 115 kV line, supplemented with other component transmission and subtransmission upgrades, would be the most cost-effective solution to mitigate the identified concerns. In the 248 process, under Docket 8605, the need for this GMP line upgrade was identified in the CRVP filing.  The VELCO prefiled testimony stated "Related to these improvements, GMP will replace conductors for three 46 kV line sections: the East Middlebury to Smead Road line, the Bethel to East Barnard line and the Windsor to Taftsville line.” The VELCO study stated that the Windsor to Taftsville overload would cause the line to fail, which may result in the cascading failure of other 46 kV lines, and disconnect about 85 MW of load, assuming failure stops at Middlebury.
The PUC approved the VELCO CRVP, in its order in Docket No. 8605 dated June 9, 2016.  </t>
  </si>
  <si>
    <t>Late afternoon and evening</t>
  </si>
  <si>
    <t xml:space="preserve">35 MW (The combined top nameplate ratings of the three smallest transformers) </t>
  </si>
  <si>
    <r>
      <rPr>
        <sz val="12"/>
        <rFont val="Calibri"/>
        <family val="2"/>
      </rPr>
      <t>17.0 MW (2014 July 2014 18:30) 17.1 MW (2013 13:00 1PM 90/10</t>
    </r>
    <r>
      <rPr>
        <sz val="11"/>
        <rFont val="Calibri"/>
        <family val="2"/>
      </rPr>
      <t>)  16.6 MW (2012-50/50)  16.6 MW(8-18-2015, 8:00PM) 17.8 MW (8-11-2016, 8:00 PM) 24.0 MW (8-10-2017, 5:45 PM)</t>
    </r>
  </si>
  <si>
    <t>24.0 MW (2017)</t>
  </si>
  <si>
    <t xml:space="preserve">This area includes feeder ties between the Milton, West Milton, Georgia and Mallets Bay substations. In 2018, Mallets Bay was added to this area to enhance area feeder backup and load balancing among substations. The opportunity to include Mallets Bay arose from the merger of GMP and CVPS. GMP desires the ability to back up load for the loss of any one substation transformer. </t>
  </si>
  <si>
    <t>RECOMMENDATION: Remove from future consideration. Addition of Mallets Bay into the area relieves feeder back-up issues for the foreseeable future.</t>
  </si>
  <si>
    <t>With addition of Mallets Bay into the area, remove from future consideration.</t>
  </si>
  <si>
    <t>Recommendation: Hold off on GT until ski area plans become more firm.  No large ability to serve requests. No increase in winter loading.</t>
  </si>
  <si>
    <t>Recommendation:  Hold off on geotargeting, continue to monitor area.  Actual decrease in summer peak load.  Due to Solar impact this constraint is likely no longer a concern but will continue to monitor.</t>
  </si>
  <si>
    <t>2017 and 2018 YTD   740 KW</t>
  </si>
  <si>
    <t>Addressed by Airport substation</t>
  </si>
  <si>
    <t>TL= $2,800,000    DS= $2,250,000</t>
  </si>
  <si>
    <t>REVIEWED  VSPC 2017</t>
  </si>
  <si>
    <t>REVIEWED  VSPC 2018</t>
  </si>
  <si>
    <t>Transmission Substation and Transmission Line</t>
  </si>
  <si>
    <t>Legare</t>
  </si>
  <si>
    <t>Berlin</t>
  </si>
  <si>
    <t>Moretown</t>
  </si>
  <si>
    <t>Distribution Substation and Voltage Conversion</t>
  </si>
  <si>
    <t>Other lines with older assets so will be moved out in budget.</t>
  </si>
  <si>
    <t>North Brattleboro Rebuild</t>
  </si>
  <si>
    <t>2019- $200,000</t>
  </si>
  <si>
    <t>Updated 5/22/2019</t>
  </si>
  <si>
    <t>North Brattleboro Substation Upgrade</t>
  </si>
  <si>
    <t>To relieve these constraints, GMP will replace the substation cables with 1000 MCM copper cables. In addition, the existing 328 amp voltage regulators will be upgraded to 437 amp regulators and the 10/14 MVA transformer will be replaced with a 15/28 MVA unit. The larger substation and regulators will allow for greater flexibility with circuit ties during planned outages and contingencies.  The substation design will provide room for a future third circuit.</t>
  </si>
  <si>
    <t>All seasons- Feeder Backup</t>
  </si>
  <si>
    <t>Not load related</t>
  </si>
  <si>
    <t>RECOMMENDATION:  Exclude from NTA given this project is not load driven and is for reliability (feeder backup)  and asset management.</t>
  </si>
  <si>
    <t>The Moretown substation is located in Moretown and was constructed in 1966. It includes a 1.5 MVA 34.5 kV to 4.16 kV transformer, three 400 amp regulators and one 4.16 kV distribution feeder. Much of the substation equipment is aging and has reached the end of its useful. This project will convert Moretown to 12.47 kV.   GMP’s standard distribution system voltage is 12.47 /7.2 kV grounded wye. While a limited amount of 2.4 kV, 4.16 kV, and 8.3 kV distribution remains on the system, GMP has been steadily converting these voltages to the standard 12.47 kV.   The decision to convert a given circuit or area is considered on an individual basis and can be driven by a number of considerations including capacity constraints, the desire for feeder backup with adjoining substations, opportunities arising from the need to replace deteriorating plant, low voltage complaints, inadequate fault currents, and potential loss savings. 
Areas of non-standard voltages are deficient due to :
    -Poor efficiency and high energy losses due to outdated equipment and low operating voltages;
  - Little or no flexibility in providing service to customers;
  - No feeder backup option on most circuits;
  - Increase in equipment and infrastructure failure rates;
  - High cost in equipment maintenance; and
  - Limited spare equipment on the existing infrastructure.</t>
  </si>
  <si>
    <t xml:space="preserve">VSPC RECOMMENDATION:     GMP will continue to update group on progress of future proposed upgrades in Danby area being proposed  to remedy 46 KV radial exposure (improve reliability) and to improve reliabilty for Wallingford 23 circuit by building substation to decrease line miles served and provide feeder backup for the area.  Budgeted for year 2021/2022.  This is purely a reliability project.  </t>
  </si>
  <si>
    <t>Lowell Substation and Lowell to Johnson 34.5 KV Line, B22 Johnson to Morrisville</t>
  </si>
  <si>
    <t>The North Brattleboro substation contains a 14 MVA, 46 kV to 12.47 kV transformer, 328 amp voltage regulators, and two 12.47 kV distribution circuits. The distribution circuits each have 350 MCM copper underground cable getaways. The transformer is connected to the 12.47 kV bus by a 750 MCM copper underground cable. The existing 350 MCM copper underground cable getaways have summer ratings of 384 amps which constrain the ability of the North Brattleboro substation to backup area substation feeders. The 750 MCM copper underground cables have summer ratings of 619 amps which do not allow for full utilization of the capacity of the substation transformer. The Project will also include upgraded circuit breakers and larger (437 amp) regulators.    The existing transformer is showing bad DGA tests results indicating the unit is gassing and therefore is planned to be replaced with a 15//28 MVA transformer.   These upgrades will allow for greater flexibility with circuit ties during planned outages and contingencies. The primary reason for completing this Project is to provide greater area operating flexibility for feeder backup and to address asset management issues.</t>
  </si>
  <si>
    <r>
      <t xml:space="preserve">The Project consists of three components.  Upgrades are planned for two 34.5kV transmission lines, including the replacement of conductor wires and pole replacements.  First, GMP proposes line and pole replacement of approximately 18 miles between GMP Lowell and GMP Johnson Substations (B20 Line).  Second, GMP and MWL propose line and pole replacement of approximately 1.5 miles between GMP Johnson and MWL #3 Substation(B22 Line). This project will address aging infrastructure at Lowell Substation.  The rebuild of the Lowell Substation is needed to address asset management concerns, increase reliability and increase the SHEI limit.  Presently, the Lowell substation contains aged assets including a 1973 vintage transformer and breaker. The protection and control technologies are obsolete, utilizing electromechanical relaying.   The Lowell substation permits integration of the area’s 46 kV and 34.5 kV networks, providing greater connectivity and strength. GMP, the Vermont Electric Cooperative, and the Villages of Johnson, Morrisville, Stowe, Hardwick and North Hyde Park all have customers fed directly from, or off of other lines dependent on, this network. To maintain reliability of this network, the existing substation will remain in service until the new substation work is completed.  The reconductoring of the B20 and B22 lines will also address asset management and increase reliability.  The structure plant on the B20 line consists mostly of 1957  vintage poles and associated hardware.  These pole replacements are part of a systematic replacement program to upgrade these transmission line assets.  The B22 line consists mostly of 1962 and 1968 vintage poles and associated hardware.  Both lines will be reconductored with new and heavier  conductor. This </t>
    </r>
    <r>
      <rPr>
        <sz val="12"/>
        <rFont val="Calibri"/>
        <family val="2"/>
      </rPr>
      <t>Project will provide benefits in connection with the SHEI transmission constraints that are currently adversely impacting the economic benefits realized by customers from renewable generation in northern Vermont.  During times when the area is transmission constrained, generators can experience loss of market value from energy output, renewable energy certificates, and Production Tax Credits. This Project includes certain specific design components that are intended to mitigate the SHEI transmission constraints at modest incremental costs.</t>
    </r>
  </si>
  <si>
    <r>
      <t xml:space="preserve">The rebuild of the Lowell substation will require the expansion of the existing substation yard allowing for the installation of a new 30/40/50 MVA transformer, 46kV breaker, 34.5 kV breaker, and control house along with the necessary steel structures, switches, arresters and other standard equipment to replace the existing Lowell Substation.Both the B20 and B22 lines will be reconductored with new and heavier conductor.  The B20 will have 795 ACSR and the B22 will be 477 ACSR or equivalent.                                                                                                  In planning this Project, GMP considered alternatives, including the extent to which the asset maintenance concerns of this Project could be deferred or avoided by energy efficiency or distributed generation. For the aged and outdated components of this Project, because the proposed upgrades address asset maintenance concerns and reliability, these upgrades cannot be deferred or avoided by energy efficiency or distributed generation.  </t>
    </r>
    <r>
      <rPr>
        <b/>
        <sz val="12"/>
        <color indexed="8"/>
        <rFont val="Calibri"/>
        <family val="2"/>
      </rPr>
      <t xml:space="preserve">With respect to the components of this Project that are specifically designed to help alleviate SHEI transmission constraints, GMP and other Vermont utilities have considered a number of alternatives identified in the Northern Vermont Export Study prepared to address the SHEI constraint issue. </t>
    </r>
    <r>
      <rPr>
        <sz val="12"/>
        <color indexed="8"/>
        <rFont val="Calibri"/>
        <family val="2"/>
      </rPr>
      <t xml:space="preserve"> This Project represents a unique opportunity among those alternatives to meaningfully reduce SHEI congestion with modest incremental costs to existing reliability based projects.  Accordingly, this Project represents the least-cost alternative among the SHEI mitigation strategies considered.
</t>
    </r>
  </si>
  <si>
    <t>7976 kW   8/28/2018 1:30 PM</t>
  </si>
  <si>
    <t>The Berlin Substation feeds three circuits, 40G5, 40G6 and 40G7 and has a 34.5/12.47 kV 7500/10500 KVA 1970 vintage transformer.  The existing transformer is showing bad DGA tests results indicating the unit is gassing and therefore is planned to be replaced.  A temporary 12.47 kV structure was added to the yard to allow for conversion from 4.16KV to 12.47KV.  This temporary structure is still there.  This project addresses aging infrastructure, improves system operation, corrects deficiencies that do not meet current safety codes, and improves safety and reliability.</t>
  </si>
  <si>
    <t>RECOMMENDATION:  Exclude from NTA given this project is not load driven and is for reliability  and asset management.</t>
  </si>
  <si>
    <t>The Legare Substation feeds two circuits, 83G1 and 83G2 and has a 34.5/12.47 kV 3750/4200 KVA 1971 vintage transformer.  This substation is an aged wooden structure that needs to be rebuilt.  This project addresses aging infrastructure, improves system operation, corrects deficiencies that do not meet current safety codes, and improves safety and reliability.</t>
  </si>
  <si>
    <t>8/21/2018  12:45 PM 1829 KW</t>
  </si>
  <si>
    <t>Not Load Related</t>
  </si>
  <si>
    <t>This project consists of replacing the three 12.5kV vacuum reclosers with new12.5kV ABB RMAG  circuit breakers. The existing bus regulation will be replaced with circuit regulation.   The 3750/4200 KVA transformer will be replaced with a larger transformer for additional feeder backup capability  with Ryegate.</t>
  </si>
  <si>
    <t>This project consists of replacing the three 12.5kV vacuum reclosers with new12.5kV ABB RMAG  circuit breakers. The existing bus regulation will be replaced with circuit regulation.   The 7500/10500 KVA transformer will be replaced with a new unit.  The size will be dependent on feeder backup opportunities with Montpelier #3 and Barre North End #63.</t>
  </si>
  <si>
    <t>22.1 MW, 22.6 MVA (6PM 7/21/14);  23.96 MW, 24.6 MVA (6PM 2013);                                 25.45 MW (5PM 2011);  22.3 MW, 22.8 MVA (8-18-15, 7:00 PM) 24.6 MW (8-11-2016, 9:00 PM); 24.3 MW (8-22-2017, 4:00 PM); 28.6 MVA (7-2-2018, 6:00 PM)</t>
  </si>
  <si>
    <t>In 2019, there have been no new ATS determinations issued.</t>
  </si>
  <si>
    <t>28.6 MVA (7-2-2018, 6:00 PM)</t>
  </si>
  <si>
    <t>28 MW (Contingency); 35 MW (Equal Slope) and 42 MW (Load Growth)</t>
  </si>
  <si>
    <t>RECOMMENDATION:  As outlined in St. Albans Distribution Reliability Plan, continue to monitor this area to see impact (coincidence factor) of new ability to serve load on peak. Loads saw spike in 2018 due to severe weather leading to one hour of exposure above 28 MVA. This is still well below the Equal Slope criteria of 35 MW.</t>
  </si>
  <si>
    <t>Due to growth in ability to serve new load, ability to transfer load during contingency. St. Albans is served by three substations. GMP desires to be able to serve all load following the loss of any one substation. Equal slope criteria sets the level of upgrades at about 35 MW.</t>
  </si>
  <si>
    <t>Update 5/24/2019</t>
  </si>
  <si>
    <t>North Brattleboro Sub Upgrade</t>
  </si>
  <si>
    <t>Waterford Conversion</t>
  </si>
  <si>
    <t>Lowell Substation/B20/B22</t>
  </si>
  <si>
    <t>Moretown Substation Conversion</t>
  </si>
  <si>
    <r>
      <t>Capital upgrades recommended in Reliability Plan:  Close West Rutland B7 tie to VMPD, reconductor 46 KV West Rutland to Florence to 477 ACSR, permanently close line between Rutland and West Rutland.</t>
    </r>
    <r>
      <rPr>
        <b/>
        <sz val="11"/>
        <color theme="1"/>
        <rFont val="Calibri"/>
        <family val="2"/>
        <scheme val="minor"/>
      </rPr>
      <t xml:space="preserve">  </t>
    </r>
    <r>
      <rPr>
        <b/>
        <sz val="11"/>
        <color rgb="FFFF0000"/>
        <rFont val="Calibri"/>
        <family val="2"/>
        <scheme val="minor"/>
      </rPr>
      <t>In the CPG process Docket No. 8867.   All work is scheduled for completion end of 2019.</t>
    </r>
  </si>
  <si>
    <t>Updated 5/28/19</t>
  </si>
  <si>
    <t>Updated 5/28/2019</t>
  </si>
  <si>
    <t>248 Exhibit- $3,971,058</t>
  </si>
  <si>
    <t>Breaker/Relay/RTU upgrade</t>
  </si>
  <si>
    <t>248 Exhibit- $15,455,719</t>
  </si>
  <si>
    <t>248 Exhibit- $2,306,984</t>
  </si>
  <si>
    <t>248 Exhibit- $5,093,403</t>
  </si>
  <si>
    <t>Breaker and PT replacements</t>
  </si>
  <si>
    <t>REVIEWED  VSPC 2019</t>
  </si>
  <si>
    <t>Ascutney Transmission Substation Upgrade</t>
  </si>
  <si>
    <t>Londonderry Distribution Sub Upgrade</t>
  </si>
  <si>
    <t xml:space="preserve">The primary reason for this breaker and PT replacement project is reliability.  At the Ascutney substation, the existing 46kV breakers are 1950’s vintage GE FK which are nearing their end of life. This project replaces these three Oil Circuit Breakers as well as the 46 kV voltage transformers. These voltage instrument transformers were installed in 1970 and have exceeded the manufacturer’s life expectancy.  At the same time, the three breakers is controlled by 1980 vintage electro-mechanical relays.  The age and type of the relays makes them very difficult to maintain as they now fall out of calibration easier and spare parts are not readily available.  </t>
  </si>
  <si>
    <t>The 46kV breakers will be replaced with a vacuum type.  The existing control panels will be retrofitted to accommodate the new modern multi-function microprocessor relays.  All control wiring will be replaced.  This project consists of the installation of (3) 46kV Circuit breakers, (3) 46kV Line Voltage transformers with fuses and associated foundations , (3) relay and protection control panels and associated wiring, (1) cable trench system.This project consists of the installation of (3) 46kV Circuit breakers, (3) 46kV Line Voltage transformers with fuses and associated foundations , (3) relay and protection control panels and associated wiring, (1) cable trench system.</t>
  </si>
  <si>
    <t xml:space="preserve">RECOMMENDATION:  Exclude from NTA given this project is not load driven and is for reliability and like in kind replacement for asset management. </t>
  </si>
  <si>
    <t>Ascutney</t>
  </si>
  <si>
    <t>Londonderry</t>
  </si>
  <si>
    <t>Updated 5/20/2020</t>
  </si>
  <si>
    <r>
      <t>RECOMMENDATION RELIABILITY PLAN 2016: Based on GMP reliability plan, install a BESS together with a new GMP/VEC substation.</t>
    </r>
    <r>
      <rPr>
        <sz val="11"/>
        <rFont val="Calibri"/>
        <family val="2"/>
        <scheme val="minor"/>
      </rPr>
      <t xml:space="preserve">  2019</t>
    </r>
    <r>
      <rPr>
        <sz val="11"/>
        <color theme="1"/>
        <rFont val="Calibri"/>
        <family val="2"/>
        <scheme val="minor"/>
      </rPr>
      <t>- GMP added a DVAR distribution line device (AMSC) to address motor starting for Tier 3 customer.</t>
    </r>
    <r>
      <rPr>
        <b/>
        <sz val="11"/>
        <color rgb="FFFF0000"/>
        <rFont val="Calibri"/>
        <family val="2"/>
        <scheme val="minor"/>
      </rPr>
      <t xml:space="preserve"> GMP has been monitoring  area load growth to aid in the decision of when and where to construct the BESS.   Loads have not grown in recent years, with the 2019 peak being 5.32 MVA compared to the 2015 peak at 5.91 MVA.  GMP will continue to monitor the magnitude and location of area load growth.  Due to higher priority projects, GMP will defer the BESS, including purchasing property, until area load growth materializes.
</t>
    </r>
    <r>
      <rPr>
        <sz val="11"/>
        <color theme="1"/>
        <rFont val="Calibri"/>
        <family val="2"/>
        <scheme val="minor"/>
      </rPr>
      <t xml:space="preserve">
</t>
    </r>
  </si>
  <si>
    <t xml:space="preserve">This project consists of replacing the two 12.5kV vacuum circuit breakers at Londonderry Sub with new  12.5kV ABB RMAG  circuit breakers. The existing electromechanical protective relays will be replaced with new microprocessor based protective relays housed in a new outdoor relay cabinet. New conduit and control cablles will be installed. Security cameras will be added to the security system. A new RTU will be installed at this time. </t>
  </si>
  <si>
    <t xml:space="preserve">This project consists of replacing two 1970 vintage 12.5kV vacuum circuit breakers and their electromechanical protective relays, and one RTU at the Londonderry Substation .     Reliability is being improved with replacement of like in-kind equipment at the end of its useful life.
</t>
  </si>
  <si>
    <t>RECOMMENDATION:  Exclude from NTA given this project is not load driven and is for reliability and like in kind replacement for asset management.</t>
  </si>
  <si>
    <t>VSPC Further screening (Yes/No)</t>
  </si>
  <si>
    <t>No (Asset Management, Reliability and SHEI)</t>
  </si>
  <si>
    <t>REVIEWED  VSPC 2020</t>
  </si>
  <si>
    <t>T&amp;D Substation</t>
  </si>
  <si>
    <t>Fiscal Year 2023</t>
  </si>
  <si>
    <t xml:space="preserve">Castleton Substation </t>
  </si>
  <si>
    <t>In 248 Process Case No. 21-1559-PET, the expected In Service date is  July 2022.</t>
  </si>
  <si>
    <t>Lowell Sub/Line</t>
  </si>
  <si>
    <t>Castleton</t>
  </si>
  <si>
    <t>Transmission &amp; Distribution Substation</t>
  </si>
  <si>
    <t>Updated May 12, 2020</t>
  </si>
  <si>
    <t>The upgrades for the Castleton Substation are needed to address asset management and increase reliability for the Castleton area. GMP has been planning to upgrade this substation. GMP experienced a transformer failure at the Castleton Substation on June 9, 2020. The failed transformer was a 1963 vintage 3.7/5.25 MVA unit. GMP did not have a spare 3.75/5.25 MVA unit to replace it with, and a portable substation was installed to carry the load normally fed out of the Castleton G-37 circuit.  At this time, GMP started the process of planning a Section 248 Certificate of Public Good petition to install a larger unit at the Castleton Substation to provide full feeder backup capability for the Hydeville Substation and to address the asset management concerns.  On August 7, 2020, a Dissolved Gas Analysis (DGA) on the portable substation installed at the Castleton Substation showed high levels of acetylene indicating arcing within the transformer. The levels were high enough to warrant an immediate installation of a new transformer at Castleton so the portable could be taken out of service. Since we did not have a 3.75/5.25 MVA transformer, we installed the next available size, a 5/7 MVA Transformer.  GMP then filed a waiver pursuant to section 248(k) for the emergency installation of the 5/7 MVA transformer and the Commission granted that waiver on September 17, 2020 in Case No. 20-2252-PET.  This Project will address the need to keep the 5/7 MVA transformer at the Castleton Substation and to upgrade equipment to improve system reliability and operability.</t>
  </si>
  <si>
    <t>The upgrades to the Castleton Substation will include one new 15 kV circuit breaker, three larger circuit regulators, a motor operated load break switch, security and upgrade of the existing battery bank, ground grid and oil containment.  The Castleton G37 breaker is a 1966 vintage GE VIB.    This breaker replacement will improve reliability to the Castleton G37 distribution circuit.  The larger circuit regulators will allow Castleton G37 to provide feeder backup to other area substations.The Castleton circuit regulators have limited capacity for backing up other local substations. The Castleton G-37 circuit will have circuit regulation (3 regulators in total) upgraded from 219 amp regulators to 328 amp regulators to enhance feeder backup capability. The Castleton G-37 circuit has ties that can accommodate feeder backup with other area substations including Hydeville G-24 and Poultney G-27.  The larger 328 amp circuit regulators match the substation transformer capability and will thereby provide greater area operating flexibility and improve reliability for the Castleton area.</t>
  </si>
  <si>
    <t>Castleton Substation Upgrade</t>
  </si>
  <si>
    <r>
      <rPr>
        <sz val="12"/>
        <rFont val="Calibri"/>
        <family val="2"/>
        <scheme val="minor"/>
      </rPr>
      <t xml:space="preserve">41.27 MVA(12/7/15 15:30)  </t>
    </r>
    <r>
      <rPr>
        <sz val="11"/>
        <rFont val="Calibri"/>
        <family val="2"/>
        <scheme val="minor"/>
      </rPr>
      <t xml:space="preserve">  SUMMER 36.3 MVA (7/30/15 14:00)  35.4 MVA (8/11/16 14:00) </t>
    </r>
    <r>
      <rPr>
        <sz val="11"/>
        <color theme="1"/>
        <rFont val="Calibri"/>
        <family val="2"/>
        <scheme val="minor"/>
      </rPr>
      <t xml:space="preserve">2017 peak 10/7/17 6:15 PM 23.7 MW   Approx 8 MW of solar active, another 700 kW proposed. </t>
    </r>
    <r>
      <rPr>
        <sz val="11"/>
        <color rgb="FFFF0000"/>
        <rFont val="Calibri"/>
        <family val="2"/>
        <scheme val="minor"/>
      </rPr>
      <t xml:space="preserve"> 2018 Peak 8/30/2018 10:30 AM 34.3 MW. 2020 peak 35 MW.</t>
    </r>
  </si>
  <si>
    <r>
      <rPr>
        <sz val="11"/>
        <rFont val="Calibri"/>
        <family val="2"/>
        <scheme val="minor"/>
      </rPr>
      <t xml:space="preserve">72.5 MW (12/28/15 17:45)                   73.4 MW (1/18/2013 16:00)   </t>
    </r>
    <r>
      <rPr>
        <sz val="11"/>
        <color rgb="FFFF0000"/>
        <rFont val="Calibri"/>
        <family val="2"/>
        <scheme val="minor"/>
      </rPr>
      <t xml:space="preserve">                                     </t>
    </r>
    <r>
      <rPr>
        <sz val="11"/>
        <rFont val="Calibri"/>
        <family val="2"/>
        <scheme val="minor"/>
      </rPr>
      <t xml:space="preserve"> Peak winter 12/29/17 72.3 MW2017: </t>
    </r>
    <r>
      <rPr>
        <sz val="11"/>
        <color rgb="FFFF0000"/>
        <rFont val="Calibri"/>
        <family val="2"/>
        <scheme val="minor"/>
      </rPr>
      <t>GMP is in regular contact with the Stratton and Bromley ski areas. No expansions are imminent; there has been little growth  (ability to serves) along the Southern Loop. 2020 Peak:  1/17/20 9:45 65MW</t>
    </r>
  </si>
  <si>
    <r>
      <t xml:space="preserve">116 MW July 2013  (2014 Peak was lower) (2015 peak: 118 MW on July 30 at 11:45 AM) 2016 summer peak was 105 MW  GMP will continue to monitor loads once RARP is in final configuration. </t>
    </r>
    <r>
      <rPr>
        <sz val="11"/>
        <color rgb="FFFF0000"/>
        <rFont val="Calibri"/>
        <family val="2"/>
        <scheme val="minor"/>
      </rPr>
      <t>2021: Load remains flat.</t>
    </r>
  </si>
  <si>
    <t>Plan to file 2021. Will require land acquisition.  If not able to acquire, then Berlin upgrade will be completed instead.</t>
  </si>
  <si>
    <r>
      <t xml:space="preserve">5.6 MW 1/2/2014 18:00, 5.91 MW  1/7/2015 18:00  and 5.9 9/8/15 20:00 2016 6.0 MW        2017 Peak 12/31/17 17:45 5.32 KVA </t>
    </r>
    <r>
      <rPr>
        <b/>
        <sz val="11"/>
        <color rgb="FFFF0000"/>
        <rFont val="Calibri"/>
        <family val="2"/>
        <scheme val="minor"/>
      </rPr>
      <t xml:space="preserve">  </t>
    </r>
    <r>
      <rPr>
        <sz val="11"/>
        <rFont val="Calibri"/>
        <family val="2"/>
        <scheme val="minor"/>
      </rPr>
      <t>2018-YTD PEAK:7/2/2018 8AM 5.55 MW   2019- 5.32 MW 2021-5.81MVA (8/26/21 7:45PM</t>
    </r>
  </si>
  <si>
    <t>Green Mountain Power Potential Geotargeting Areas 2022</t>
  </si>
  <si>
    <t>REVIEWED  VSPC 2021</t>
  </si>
  <si>
    <t>Reliability Plan 2015, Monitor</t>
  </si>
  <si>
    <t>Final sub upgrade Barre Area. PUC approval in Case No. 18-4121-PET dated May 15, 2019. Commissioned September 2020.</t>
  </si>
  <si>
    <t>Red font indicates updates added to this chart in May 2022.</t>
  </si>
  <si>
    <t>Uprate Study completed for a large Solar project.</t>
  </si>
  <si>
    <t>Reliability plan filed 2014. Treat the same as other areas w.r.t. load growth.</t>
  </si>
  <si>
    <t>Reliability to address radial transmission. Study completed. Project under assessment.</t>
  </si>
  <si>
    <t>Related reliability project to address radial transmission. Study paused; to be completed closer to year of construction to avoid stale data. Collaboration with NGrid required.</t>
  </si>
  <si>
    <r>
      <t xml:space="preserve">CPG process stopped due to land acquisition problems and Hermitage foreclosure/bankruptcy. Hermitage Members Club, Inc. has taken over assets May 2020. </t>
    </r>
    <r>
      <rPr>
        <sz val="11"/>
        <color rgb="FFFF0000"/>
        <rFont val="Calibri"/>
        <family val="2"/>
        <scheme val="minor"/>
      </rPr>
      <t>Discussing future substation site with new owners.</t>
    </r>
  </si>
  <si>
    <r>
      <rPr>
        <sz val="11"/>
        <color rgb="FFFF0000"/>
        <rFont val="Calibri"/>
        <family val="2"/>
        <scheme val="minor"/>
      </rPr>
      <t>PUC approval in Case No. 21-1559-PET 9/9/2021</t>
    </r>
    <r>
      <rPr>
        <sz val="11"/>
        <rFont val="Calibri"/>
        <family val="2"/>
        <scheme val="minor"/>
      </rPr>
      <t>, the expected In Service date is  July 2022.</t>
    </r>
  </si>
  <si>
    <t>$4,600,000 each</t>
  </si>
  <si>
    <t>Preparing to file testimony for 248 process end May 2022 for Hydeville substation, working with FairHaven Solar for possible joint substation location for relocated Fair Haven substation.</t>
  </si>
  <si>
    <t>248 Exhibit- $1,847,695</t>
  </si>
  <si>
    <t>Not in Budget</t>
  </si>
  <si>
    <t>&gt;2025</t>
  </si>
  <si>
    <t xml:space="preserve"> Beyond 2025</t>
  </si>
  <si>
    <t>Bolton 41</t>
  </si>
  <si>
    <t>Fiscal Year 2024</t>
  </si>
  <si>
    <t>East Arlington Sub Upgrades</t>
  </si>
  <si>
    <t>248 Exhibit-$4,110,330</t>
  </si>
  <si>
    <t>PUC approval in Case No. 18-2910-PET dated April 5, 2019.  Substation completed September 2020. Distribution line work in progress.</t>
  </si>
  <si>
    <t>248 Exhibit- $763,367</t>
  </si>
  <si>
    <t>PUC approval in Case No. 21-3966-PET 5/24/21.  In Service date is November 2021.</t>
  </si>
  <si>
    <r>
      <t xml:space="preserve">A Certificate of Public Good (CPG) was issued July 23, 2020 under Case No. 20-0295-PET. </t>
    </r>
    <r>
      <rPr>
        <sz val="11"/>
        <color rgb="FFFF0000"/>
        <rFont val="Calibri"/>
        <family val="2"/>
        <scheme val="minor"/>
      </rPr>
      <t>In Service April 2021.</t>
    </r>
  </si>
  <si>
    <r>
      <t xml:space="preserve">PUC approval in Case No. 19-4464-PET May 21,2020.  </t>
    </r>
    <r>
      <rPr>
        <sz val="11"/>
        <color rgb="FFFF0000"/>
        <rFont val="Calibri"/>
        <family val="2"/>
        <scheme val="minor"/>
      </rPr>
      <t>Completed May 2022.</t>
    </r>
  </si>
  <si>
    <r>
      <t xml:space="preserve">PUC approval in Case No. 20-0776-PET dated August 6, 2020.  </t>
    </r>
    <r>
      <rPr>
        <sz val="11"/>
        <color rgb="FFFF0000"/>
        <rFont val="Calibri"/>
        <family val="2"/>
        <scheme val="minor"/>
      </rPr>
      <t>Completed April 2021.</t>
    </r>
  </si>
  <si>
    <t>Transmission Sub/Lines</t>
  </si>
  <si>
    <t>Killington Area</t>
  </si>
  <si>
    <t>Beta Substation</t>
  </si>
  <si>
    <t>248 Exhibit- $4,397,723</t>
  </si>
  <si>
    <t>Berlin GT Upgrades</t>
  </si>
  <si>
    <t>Middlesex Sub Breaker</t>
  </si>
  <si>
    <t>West Dummerston</t>
  </si>
  <si>
    <t>Fairfax</t>
  </si>
  <si>
    <t>North Rutland</t>
  </si>
  <si>
    <t>Line 60</t>
  </si>
  <si>
    <t>PUC approval in Case No. 21-4149-PET dated 5/20/2022.</t>
  </si>
  <si>
    <t>Updated May 23, 2022</t>
  </si>
  <si>
    <t>Berlin Gas Turbine Substation</t>
  </si>
  <si>
    <t xml:space="preserve">  </t>
  </si>
  <si>
    <t>The project is necessary at this time to improve the reliability for this substation and GMP’s transmission system by proactively addressing asset management concerns by replacing obsolete equipment in the Berlin GT# 5 Substation.                                            The three existing 34.5kV circuit breakers to be replaced are over 50 years old (1971 vintage), placing them past their useful life expectancy.  This style of breaker is no longer supported by the manufacturer and spare parts are difficult and expensive to obtain leading to reliability concerns.  
The 1970’s vintage line instrument transformers are being replaced with GMP’s standard pedestal mounted fused line instrument transformers. The design life expectancy of this style of VT is 40 years per the manufacturer. GMP has had failures of this style of VT with the earliest failure occurring after 36 years of service and is proactively replacing them prior to a possible failure in the near future.
This existing RTU is a 2000’s vintage electronic technology which is no longer supported by the vendor.  Furthermore, the RTU communicates with the master SCADA front end processor (FEP) located in the Systems Operations Headquarters.  The FEP is a server of the same vintage as the RTU which is also no longer supported. The replacement of the RTU is appropriate at this time to address reliability concerns and is part of GMP’s plan for an orderly replacement of early vintage unsupported RTUs with few spare parts available.  Failure of the SCADA FEP will result in loss of SCADA to as many as twenty facilities. The FEPs cannot be replaced until all RTUs of that vintage have been upgraded.  In an effort to migrate from the older unsupported technology, GMP is planning to replace these RTUs, allowing the migration to new technology utilizing digital communication between the master station and field devices.   
Reliability is being improved with replacement of like in-kind remote terminal units.  The new remote terminal units are microprocessor based and interface with the modern SCADA master system.</t>
  </si>
  <si>
    <t>Middlesex Substation</t>
  </si>
  <si>
    <r>
      <rPr>
        <sz val="11"/>
        <rFont val="Calibri"/>
        <family val="2"/>
        <scheme val="minor"/>
      </rPr>
      <t>The primary reason for this project is to improve reliability to the Middlesex Substation by replacing the existing 33F1 fuses with a 34.5kV vacuum circuit breaker. The Middlesex #2 substation 33F1 fuses, fed off the Middlesex 34.5 kV bus and protecting the Middlesex 2.4 kV bus feeding the 2H2 distribution circuit and two hydro generators, will be replaced with a new vacuum breaker with microprocessor based relays with protection schemes that include bus differential relaying and breaker failure protection to the Middlesex substation. The battery bank will be increased in size to accommodate the new breaker and equipment.  The project also replaces the existing Remote Terminal Unit (RTU) as the existing RTU is using older technology with limited functionality for newly added equipment remote monitoring and control.  This Project is being done in coordination with an electrical modernization project of the Middlesex #2 Hydro station.</t>
    </r>
    <r>
      <rPr>
        <sz val="11"/>
        <color theme="1"/>
        <rFont val="Calibri"/>
        <family val="2"/>
        <scheme val="minor"/>
      </rPr>
      <t xml:space="preserve">                                                                                                                   </t>
    </r>
  </si>
  <si>
    <t>The project is necessary at this time to improve reliability by preventing the possibility of single phasing the two hydro synchronous generators by replacing the existing 34.5kV fuses with a 34.5kV vacuum circuit breaker. GMP’s standard requires three-phase switching for the protection of induction and synchronous generators.  This prevents damage to the generator, as well as for the substation equipment. The new 34.5kV circuit breaker will have microprocessor-based relays that offer greater flexibility in protection and reclosing schemes.   
There are existing reliability concerns associated with the RTU.  This project is part of GMP’s plan for an orderly replacement of 1990 vintage and older unsupported RTUs with few spare parts available.  The replacement of this equipment will help prevent unplanned outages due to equipment failure that might otherwise occur.   This is considered a like in-kind replacement of obsolete equipment for improved reliability preventing the loss of load and hydro production.</t>
  </si>
  <si>
    <t>Why is the project necessary at this time?</t>
  </si>
  <si>
    <t>Why is this project necessary at this time?</t>
  </si>
  <si>
    <t>Not load related.</t>
  </si>
  <si>
    <t>East Arlington Substation</t>
  </si>
  <si>
    <t>West Dummerston Substation</t>
  </si>
  <si>
    <r>
      <rPr>
        <sz val="11"/>
        <rFont val="Calibri"/>
        <family val="2"/>
        <scheme val="minor"/>
      </rPr>
      <t>The primary reason for this project is to improve the reliability for the East Arlington Substation by addressing aging infrastructure. This project consists of replacing one 1969 vintage 12.5kV vacuum circuit breakers and the electromechanical protective relays, and one RTU.  The existing 900 KVAR capacitor bank will be removed.   Reliability is being improved with replacement of like in-kind equipment at the end of its useful life.</t>
    </r>
    <r>
      <rPr>
        <sz val="11"/>
        <color theme="1"/>
        <rFont val="Calibri"/>
        <family val="2"/>
        <scheme val="minor"/>
      </rPr>
      <t xml:space="preserve">                                                                                                           </t>
    </r>
  </si>
  <si>
    <r>
      <rPr>
        <sz val="11"/>
        <rFont val="Calibri"/>
        <family val="2"/>
        <scheme val="minor"/>
      </rPr>
      <t>The primary reason for this project is to improve the reliability for the West Dummerston Substation by addressing aging infrastructure. This project consists of replacing one 1970 vintage 12.5kV vacuum circuit breakers and its electromechanical protective relays, a 1993 vintage capacitor switching device that does not meet current code due to clearance and an obsolete RTU.  Reliability is being improved with replacement of like in-kind equipment at the end of its useful life.</t>
    </r>
    <r>
      <rPr>
        <sz val="11"/>
        <color theme="1"/>
        <rFont val="Calibri"/>
        <family val="2"/>
        <scheme val="minor"/>
      </rPr>
      <t xml:space="preserve">                                                                                                           </t>
    </r>
  </si>
  <si>
    <t>Fiscal Year 2026</t>
  </si>
  <si>
    <t>North Rutland Substation</t>
  </si>
  <si>
    <t>GMP completed Reliability Study for Killington Area</t>
  </si>
  <si>
    <r>
      <rPr>
        <sz val="11"/>
        <rFont val="Calibri"/>
        <family val="2"/>
        <scheme val="minor"/>
      </rPr>
      <t xml:space="preserve">The primary reason for this project is to address asset management concerns which will increase reliability in the area. Presently, the North Rutland Substation contains obsolete T&amp;D equipment, including the, B4, B5, B6 and B14 46kV circuit breakers.  The B5 breaker is FKA style 1969 vintage and the other three are FK style late 1950's vintage.  All four will beplaced with 46 kV vacuum circuit breakers. The associated relay and control panels are equipped with obsolete microprocessor technology and will be replaced with new panels with modern microprocessor based technology. Additionally, the existing ground grid, fence and control house will all be upgraded, along with installation of updated security. </t>
    </r>
    <r>
      <rPr>
        <sz val="11"/>
        <color theme="1"/>
        <rFont val="Calibri"/>
        <family val="2"/>
        <scheme val="minor"/>
      </rPr>
      <t xml:space="preserve">   The radial bus configuration will be replaced with a breaker and a half configuration to improve reliability and flexibility for maintenance.   The upgrades to the distribution portion of the substation include replacing the existing 1969 vintage distribution circuit breakers with new breakers and microprocessor based relays.  In addition the 1969 10/14 MVA distribution transformer will be replaced with a 15/28 MVA unit and the distribution circuit regulators will be upgraded from 328 amp to 546 amp regulators.                           </t>
    </r>
  </si>
  <si>
    <t xml:space="preserve">The project is necessary at this time to improve the reliability for this substation and GMP’s transmission system by proactively addressing asset management concerns by replacing obsolete equipment in the North Rutland Substation.                                            The four vintage existing 46kV circuit breakers to be replaced are all over 50 years old, placing them past their useful life expectancy. The three FK type Breakers are a three tank, oil circuit breaker.  This style of breaker is no longer supported from the manufacturer and spare parts are difficult and expensive to come by leading to reliability concerns.   The FKA is a single tank oil circuit breaker.  GMP has experienced five failures of this type of breakers in the last 15 years, attributed to various reasons including internal tank faults, moisture ingress and bearing failures. Reliability concerns with the single-tank oil circuit breaker have risen over the years due to internal faults, mainly during cold weather conditions.  The standard radial bus configuration will be replaced with a breaker and a half configuration given there is already six transmission elements.  Advantages include flexible operation, higher reliability, maintainability and a bus fault does not interrupt service and all switching done with breakers. 
The existing 1969 vintage distribution circuit breakers will be replaced with new vacuum circuit breakers. The distribution breakers are being replaced as they are no longer supported by the manufacturer and replacement parts are not available. The new circuit breakers will have microprocessor based relays that will reduce fault-clearing times and have advanced features that are better suited for communication based tripping and for any required communications to Distributed Energy Resources (DER’s) installed on the distribution feeders. Additionally, the microprocessor-based relays offer greater flexibility in protection and reclosing schemes.  They have the ability to provide fault distance and event reports for restoration purposes. 
The larger transformer and regulators will allow for improved feeder backup capability with the other area substations, including Lalor Avenue and East Rutland.  The substation upgrades will increase DG interconnection and load capability.  </t>
  </si>
  <si>
    <t xml:space="preserve">Killington Area </t>
  </si>
  <si>
    <t>Increased Load Capabability is Ancillary Benefit of this Reliability Project.</t>
  </si>
  <si>
    <t xml:space="preserve"> Transmission Lines and T&amp;D Substations</t>
  </si>
  <si>
    <t>PROPOSED PROJECT</t>
  </si>
  <si>
    <t>&gt;$30 Million</t>
  </si>
  <si>
    <t>Capital upgrades recommended in Reliability Plan: Construct 5.1 miles of second 46 kV line from North Rutland to Mendon, Construct 9.75 miles of new 46 kV line connecting Mendon to Sherburne, Install a 46/34.5 kV 15/28 MVA transformer at Sherburne, construct a 2.3 mile 34.5 kV line from Sherburne to Snowshed, add a second 46/34.5 kV 15/28 MVA transformer at Mendon Substation.  See diagram below.</t>
  </si>
  <si>
    <r>
      <rPr>
        <sz val="11"/>
        <rFont val="Calibri"/>
        <family val="2"/>
        <scheme val="minor"/>
      </rPr>
      <t>The primary reason for this project is to improve the reliability for the Killington Area subtransmisson that feeds 33 MW, including one of GMP's largest customers.  The area loads are presently fed from two radial taps on different parts of the GMP 46 kV system:</t>
    </r>
    <r>
      <rPr>
        <sz val="11"/>
        <color theme="1"/>
        <rFont val="Calibri"/>
        <family val="2"/>
        <scheme val="minor"/>
      </rPr>
      <t xml:space="preserve">  the 46 kV feed from Sherburne Tap to Sherburne Substation and the 46 kV feed from Mendon Tap to Mendon and Snowshed Substations.     N-1 contingency can lead to voltage collapse and/or lost load.  There is limited feeder backup for winter periods and limited ability to add new loads to area substations (Mendon, Sherburne and Snowshed).  Twelve solution alternatives were studied including traditional transmission infrastructure upgrades as well as a reactive dynamic device (i.e. synchronous condenser) and Battery Energy Storage System (BESS).  Synchronous Condensers sizes ranged from 8 to 29 MVAR’s.  The BESS analysis considered battery systems sized 2 MW/8MWH, 8 MW/32 MWH and an 11 MW/44 MWH.  Two alternatives included Synchronous Condensers and BESS combined with traditional infrastructure upgrades.     The chosen upgrade networks the existing radial systems, provides complete N-1 subtransmission contingency coverage, improves feeder backup capability, provides least cost option to address all reliability deficiencies and results in decreased losses for GMP and the State of Vermont.</t>
    </r>
  </si>
  <si>
    <t>L60 Reconfiguration  (Legacy VMPD Subtransmission Lines Study)</t>
  </si>
  <si>
    <t>RECOMMENDATION:  Exclude from NTA given this project is for reliability benefit associated with eliminating radial 46 kV subtransmission andtherefore screens out of the 7081 NTA screening tool.</t>
  </si>
  <si>
    <t>Bolton 41 Substation</t>
  </si>
  <si>
    <r>
      <rPr>
        <sz val="11"/>
        <rFont val="Calibri"/>
        <family val="2"/>
        <scheme val="minor"/>
      </rPr>
      <t xml:space="preserve">This project will refeed the Belden and Huntington Hydro substations by connecting Line 60 Pole 113 to Line 77 Pole 17 near VELCO Middlebury.  Motor Operators will be added at the junction of these two lines.  This project will allow for the decommissioning of a nine-mile section of subtransmission line between Belden Substation and Salisbury on L60 Pole 114-288.  </t>
    </r>
    <r>
      <rPr>
        <sz val="11"/>
        <color theme="1"/>
        <rFont val="Calibri"/>
        <family val="2"/>
        <scheme val="minor"/>
      </rPr>
      <t xml:space="preserve">                                                                                    </t>
    </r>
  </si>
  <si>
    <t>The existing system consists of a 14 mile 46 kV line from Huntington Falls hydro from  Line 60 P 1 to P288 where the line splits to go another 13 miles to VELCO Florence (normal feed) or .24 miles to a normally open point approximately 2 miles to Smead Road.  The proximity of this line to other 46 kV lines provides opportunity to reduced reliability exposure, reduced maintenance expenses, enhanced aesthetics, improved system connectivity and lower system losses.  GMP also considered connecting the Huntington and Belden hydro units directly to the VELCO Middlebury substation by constructing a .7 mile 46 kV line and utililizing an existing open bay.  This configuration also would allow for decomissioning of 9 miles of line, however exceeded costs of proposed project.  The portion of the line being decomissioned has a number of 1950's and 1960's vintage poles that would have needed to be replaced.</t>
  </si>
  <si>
    <t>Customer Load</t>
  </si>
  <si>
    <t xml:space="preserve"> TBD</t>
  </si>
  <si>
    <t>Fairfax Substation</t>
  </si>
  <si>
    <t xml:space="preserve">Transmission &amp; Distribution Substation  </t>
  </si>
  <si>
    <t>Unknown</t>
  </si>
  <si>
    <t>Approved by PUC in Case No. 21-3966-PET1. Petition included approval for  emergency replacement of a failed transformer. Construction is complete.</t>
  </si>
  <si>
    <r>
      <rPr>
        <sz val="11"/>
        <rFont val="Calibri"/>
        <family val="2"/>
        <scheme val="minor"/>
      </rPr>
      <t xml:space="preserve">The primary reason for this project is to address asset management concerns which will increase reliability in the area. Presently, the Berlin GT Substation contains obsolete equipment, including the 3303, 3325 and 3326 34.5 kV circuit breakers which are all 1971 vintage and will be replaced with 34.5 kV vacuum circuit breakers. The existing line voltage transformers (VT’s) are 1973 vintage and will be replaced with GMP’s standard pedestal mounted fused line VT’s. The existing substation Remote Terminal Unit (RTU) will be replaced.  Additionally, the existing ground grid will be upgraded, along with installation of security cameras. </t>
    </r>
    <r>
      <rPr>
        <sz val="11"/>
        <color theme="1"/>
        <rFont val="Calibri"/>
        <family val="2"/>
        <scheme val="minor"/>
      </rPr>
      <t xml:space="preserve">                                                                                                                                    </t>
    </r>
  </si>
  <si>
    <t>This project will address equipment reliability by replacing aging equipment and addressing any clearance issues  which will improve substation safety and operability. This Project is a complete rebuild of the Bolton 41 substation incorporating GMP’s current standards and practices.                                                                                                        This project replaces the 50 year old tranformer which has had gas analysis show too much water in the oil.  This unit also has a nonstandard low side rating of 13.8 kV.  The new transformer will be our standard 34.5/12.47 kV. The substation 328 amp regulators will be increased to 438 amps to allow for maximum utilization of the substation capacity.  The existing regulators will be returned to stock.  This will improve feeder backup capabiity to the Richmond subsattion.  This project consists of replacing one 12.5kV recloser at Bolton with a new  12.5kV ABB RMAG  circuit breaker.   The new circuit breaker will have microprocessor based relays that will reduce fault-clearing times and have advanced features that are better suited for communication based tripping and for any required communications to Distributed Energy Resources (DER’s) installed on the distribution feeders. Additionally, the microprocessor-based relays offer greater flexibility in protection and reclosing schemes.  They have the ability to provide fault distance and event reports for restoration purposes. 
There are existing reliability concerns associated with the RTU.  This project is part of GMP’s plan for an orderly replacement of 1990 vintage and older unsupported RTUs with few spare parts available.  The replacement of this equipment will help prevent unplanned outages due to equipment failure that might otherwise occur.   This is considered a like in-kind replacement of obsolete equipment for improved reliability preventing the loss of load.  The redesign of the high side with in/out feeds will improve reliabilty to the substation, allowing the sectionalization of a fault on either the Richmond or Bolton Falls side of substation to maintain service to the substation.</t>
  </si>
  <si>
    <r>
      <rPr>
        <sz val="11"/>
        <rFont val="Calibri"/>
        <family val="2"/>
        <scheme val="minor"/>
      </rPr>
      <t>The primary reason for this project is to improve the reliability for the Bolton 41 Substation by addressing aging infrastructure. This project will replace the 1972 vintage 7.5/10.5 MVA transformer with a new transformer of the same size. The three 328 amp regulators will be upgraded to 438 amp regulators.  This project consists of replacing the 12.5kV recloser with a circuit breaker, and replacing the</t>
    </r>
    <r>
      <rPr>
        <sz val="11"/>
        <color rgb="FFFF0000"/>
        <rFont val="Calibri"/>
        <family val="2"/>
        <scheme val="minor"/>
      </rPr>
      <t xml:space="preserve"> </t>
    </r>
    <r>
      <rPr>
        <sz val="11"/>
        <rFont val="Calibri"/>
        <family val="2"/>
        <scheme val="minor"/>
      </rPr>
      <t>RTU with an Orion LX.  Reliability is being improved with replacement of like in-kind equipment at the end of its useful life.</t>
    </r>
    <r>
      <rPr>
        <sz val="11"/>
        <color theme="1"/>
        <rFont val="Calibri"/>
        <family val="2"/>
        <scheme val="minor"/>
      </rPr>
      <t xml:space="preserve"> The substation high side will be redesigned from a radial tap to an in/out feed into the substation.  This will require two switching devices on steel structures for sectionalization.  The yard will be constructed with new fencing, ground grid and security. There will be room alloted to accomodate future portable within the substation.                                                                                      </t>
    </r>
  </si>
  <si>
    <t>This project will address equipment reliability by replacing aging equipment and addressing any clearance issues  which will improve substation safety and operability. Construction will incorporate GMP’s current standards and practices.  The Fairfax substation is nearly 80 years old and is characterized by very tight clearances.  Reliability is being improved with replacement of like in-kind equipment at the end of its useful life.   A number of the transmission circuit breakers to be replaced are 40 years old, placing them past their useful life expectancy. The FKA type breakers are single-tank breakers that are no longer supported from the manufacturer and spare parts are difficult and expensive to come by leading to reliability concerns. GMP has experienced five failures of this type of breaker in the last 15 years, attributed to various reasons including internal tank faults, moisture ingress and bearing failures. Reliability concerns with the single-tank oil circuit breaker have risen over the years due to internal faults, mainly during cold weather conditions.
The existing 1984 vintage distribution circuit breakers will be replaced with new vacuum circuit breakers. The new circuit breakers will have microprocessor based relays that will reduce fault-clearing times and have advanced features that are better suited for communication based tripping and for any required communications to Distributed Energy Resources (DER’s) installed on the distribution feeders. Additionally, the microprocessor-based relays offer greater flexibility in protection and reclosing schemes.  They have the ability to provide fault distance and event reports for restoration purposes. The larger transformer, and the use of feeder regulation will increase DG interconnection and load capability. There are existing reliability concerns associated with the RTU.  This project is part of GMP’s plan for an orderly replacement of 1990 vintage and older unsupported RTUs with few spare parts available.  The replacement of this equipment will help prevent unplanned outages due to equipment failure that might otherwise occur.</t>
  </si>
  <si>
    <t>RECOMMENDATION:  Given the uncertainty of the possibility, level, and timing of new load, GMP recommends no further analysis at this time.</t>
  </si>
  <si>
    <t>BETA is an electric airplane startup company located at the Burlington airport. Preliminary discussions between GMP and BETA indicate that BETA could grow to 10 MVA of load. The existing substation and distribution infrastructure in the area could not supply this level of load absent construction of a new substation with two dedicated feeders to BETA. If this level of load were to materialize, GMP would construct a new three-feeder substation using a 15/28 MVA transformer. Two feeders would be dedicated to BETA. The third feeder would be for GMP's use to enhance feeder backup and to supply new load in the area. However, at present, BETA's plans, location, load requirements, and timing of loads are highly uncertain. To hedge against this uncertainty, GMP would serve the first few MVA of any new load from its existing Town Line substation. This could be done at low cost and would require feeder reconfigurations in the area and utilization of the new GMP Airport substation and associated feeders. GMP is also working with VELCO to study the impacts of varying levels of BETA load on the ability of the Chittenden County subtransmission system and the VELCO supply system to support a new substation in the area.</t>
  </si>
  <si>
    <t>The project is highly uncertain and not necessary at this time.</t>
  </si>
  <si>
    <t>Need for substation is highly uncertain. GMP engaging VELCO to do Area Study.</t>
  </si>
  <si>
    <t xml:space="preserve">The existing Pleasant Street substation transformer is a 10/14 MVA unit installed in 1974 and has had bad DGA results indicating the unit is gassing.  The unit has been re-tested and the issue persists.  Therefore, the transformer is going to be replaced with a 15/28 MVA unit.  Pleasant Street Substation has circuit ties between the Pleasant St G42 and the Randolph G33 and between Pleasant St G43 and Randolph Center G51.   The circuit regulators will be increased to 438 amp for all three circuits. The larger circuit regulators and the new tie between the Pleasant St G42 and G43 will increase the ability for feeder backup with the other area substations and between the Pleasant St G41, G42 and G43 circuits themselves.   This project consists of replacing the three 12.5kV vacuum circuit breakers at Pleasant St. with new  12.5kV ABB RMAG  circuit breakers. The existing electromechanical protective relays will be replaced with new microprocessor based protective relays housed in a new outdoor relay cabinet. New conduit and control cables will be installed. Security cameras will be added to the security system. A new RTU will be installed at this time. The existing steel will be raised to accomodate the new 12.5kV circuit breakers. Line VT's with fuses will be added to each distribution circuit. Steel adapters will be installed to mount the new 12.5kV breakers on existing foundations.  Reliability is being improved with replacement of like in-kind equipment at the end of its useful life.
</t>
  </si>
  <si>
    <t>248 Exhibit- $3,062,137</t>
  </si>
  <si>
    <t>Reliability plan filed 2016. Combination BESS and joint substation with VEC. American Superconductor DVAR in operation/filter added in 2020.  Continue to Monitor loads.</t>
  </si>
  <si>
    <t>Budgeted FY2025</t>
  </si>
  <si>
    <t>Budgeted FY2023</t>
  </si>
  <si>
    <t>Budgeted FY2024</t>
  </si>
  <si>
    <t>Completed FY2022</t>
  </si>
  <si>
    <t>Budgeted FY2022</t>
  </si>
  <si>
    <t>Hydeville FY2023, Fair Haven FY2025</t>
  </si>
  <si>
    <t>&gt;$30,000,000</t>
  </si>
  <si>
    <r>
      <t xml:space="preserve">GMP/VEC Joint Project.  </t>
    </r>
    <r>
      <rPr>
        <sz val="11"/>
        <color rgb="FFFF0000"/>
        <rFont val="Calibri"/>
        <family val="2"/>
        <scheme val="minor"/>
      </rPr>
      <t>PUC approval in Case No. 21-5164-PET 5/20/22. Construction will start soon.</t>
    </r>
  </si>
  <si>
    <t>The primary reason for this project is to address asset management concerns which will increase reliability in the area. The Fairfax substation is comprised of a transmission switching station and a distribution substation, with some components installed in the 1940s and 1950s. The substation will be totally rebuilt on an adjacent parcel of land. The transmission switching station contains obsolete T&amp;D equipment, including the B-5, B-13 circuit breakers which are FKA style 1974 vintage. These will be replaced with vacuum circuit breakers. The associated relay and control panels are equipped with obsolete technology and will be replaced with new panels with modern microprocessor based technology. Additionally, the existing ground grid, fence and control house will all be upgraded, along with installation of updated security.    The distribution substation replacement will also address aging infrastructure and tight clearances. This project will replace 1984 vintage 12.5kV vacuum circuit breakers and one RTU. The existing 1961 vintage 3.75/5.25 MVA transformer will be replaced with a standard 5/7 MVA unit. Bus regulation will be upgraded to standard feeder regulation with 328 amp regulators.</t>
  </si>
  <si>
    <t>This project will address equipment reliability by replacing aging equipment and addressing any clearance issues  which will improve substation safety and operability. The existing distribution low side steel structure will be rebuilt to improve overall clearance and flexibility, incorporating GMP’s current standards and practices.   This project consists of replacing one 12.5kV vacuum circuit breaker at East Arlington Sub with a new  12.5kV ABB RMAG  circuit breakers.  The distribution breaker is being replaced as they are no longer supported by the manufacturer and replacement parts are not available. The new circuit breaker will have microprocessor based relays that will reduce fault-clearing times and have advanced features that are better suited for communication based tripping and for any required communications to Distributed Energy Resources (DER’s) installed on the distribution feeders. Additionally, the microprocessor-based relays offer greater flexibility in protection and reclosing schemes.  They have the ability to provide fault distance and event reports for restoration purposes. The new microprocessor based protective relays will be housed in a new outdoor relay cabinet. 
There are existing reliability concerns associated with the RTU.  This project is part of GMP’s plan for an orderly replacement of 1990 vintage and older unsupported RTUs with few spare parts available.  The replacement of this equipment will help prevent unplanned outages due to equipment failure that might otherwise occur.   This is considered a like in-kind replacement of obsolete equipment for improved reliability preventing the loss of load.</t>
  </si>
  <si>
    <t>This project will address equipment reliability by replacing aging equipment and addressing clearance issues  which will improve substation safety and operability. The existing distribution low side steel structure will be rebuilt to improve overall clearance and flexibility, incorporating GMP’s current standards and practices.                                                                                                        This project consists of replacing one 12.5kV vacuum circuit breaker at West Dummerston Sub with a new  12.5kV vacuum  circuit breakers.  The distribution breaker is being replaced as they are no longer supported by the manufacturer and replacement parts are not available. The new circuit breaker will have microprocessor based relays that will reduce fault-clearing times and have advanced features that are better suited for communication based tripping and for any required communications to Distributed Energy Resources (DER’s) installed on the distribution feeders. Additionally, the microprocessor-based relays offer greater flexibility in protection and reclosing schemes.  They have the ability to provide fault distance and event reports for restoration purposes. The new microprocessor based protective relays will be housed in a new outdoor relay cabinet. 
There are existing reliability concerns associated with the RTU.  This project is part of GMP’s plan for an orderly replacement of 1990 vintage and older unsupported RTUs with few spare parts available.  The replacement of this equipment will help prevent unplanned outages due to equipment failure that might otherwise occur.   This is considered a like in-kind replacement of obsolete equipment for improved reliability preventing the loss of load.
Additionally, the existing 1990 capacitor switching device and associated fusing are being replaced for asset management purposes. GMP’s practice is to replace this style of capacitor switching device due to unreliable field calibration and operations.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</si>
</sst>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5" formatCode="_(* #,##0.0_);_(* \(#,##0.0\);_(* &quot;-&quot;??_);_(@_)"/>
    <numFmt numFmtId="166" formatCode="0.000"/>
    <numFmt numFmtId="167" formatCode="&quot;$&quot;#,##0"/>
    <numFmt numFmtId="168" formatCode="_(&quot;$&quot;* #,##0_);_(&quot;$&quot;* \(#,##0\);_(&quot;$&quot;* &quot;-&quot;??_);_(@_)"/>
    <numFmt numFmtId="169" formatCode="[$-409]mmmm\-yy;@"/>
    <numFmt numFmtId="170" formatCode="mm/dd/yy;@"/>
  </numFmts>
  <fonts count="59"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1"/>
      <name val="Calibri"/>
      <family val="2"/>
      <scheme val="minor"/>
    </font>
    <font>
      <sz val="12"/>
      <color theme="1"/>
      <name val="Calibri"/>
      <family val="2"/>
      <scheme val="minor"/>
    </font>
    <font>
      <sz val="10"/>
      <color rgb="FF000000"/>
      <name val="Arial"/>
      <family val="2"/>
    </font>
    <font>
      <b/>
      <sz val="10"/>
      <color rgb="FF000000"/>
      <name val="Arial"/>
      <family val="2"/>
    </font>
    <font>
      <b/>
      <i/>
      <sz val="11"/>
      <color theme="1"/>
      <name val="Calibri"/>
      <family val="2"/>
      <scheme val="minor"/>
    </font>
    <font>
      <sz val="11"/>
      <color theme="1"/>
      <name val="Calibri"/>
      <family val="2"/>
      <scheme val="minor"/>
    </font>
    <font>
      <b/>
      <sz val="11"/>
      <color theme="3"/>
      <name val="Calibri"/>
      <family val="2"/>
      <scheme val="minor"/>
    </font>
    <font>
      <sz val="10"/>
      <color indexed="8"/>
      <name val="Arial"/>
      <family val="2"/>
    </font>
    <font>
      <b/>
      <sz val="11"/>
      <color indexed="8"/>
      <name val="Calibri"/>
      <family val="2"/>
    </font>
    <font>
      <sz val="11"/>
      <color indexed="10"/>
      <name val="Calibri"/>
      <family val="2"/>
    </font>
    <font>
      <sz val="11"/>
      <color indexed="12"/>
      <name val="Calibri"/>
      <family val="2"/>
    </font>
    <font>
      <sz val="11"/>
      <name val="Calibri"/>
      <family val="2"/>
    </font>
    <font>
      <b/>
      <sz val="10"/>
      <color indexed="8"/>
      <name val="Arial"/>
      <family val="2"/>
    </font>
    <font>
      <b/>
      <i/>
      <sz val="11"/>
      <color indexed="8"/>
      <name val="Calibri"/>
      <family val="2"/>
    </font>
    <font>
      <sz val="12"/>
      <color indexed="8"/>
      <name val="Calibri"/>
      <family val="2"/>
    </font>
    <font>
      <b/>
      <sz val="11"/>
      <color indexed="10"/>
      <name val="Calibri"/>
      <family val="2"/>
    </font>
    <font>
      <b/>
      <sz val="14"/>
      <color indexed="8"/>
      <name val="Calibri"/>
      <family val="2"/>
    </font>
    <font>
      <b/>
      <sz val="11"/>
      <color rgb="FF7030A0"/>
      <name val="Calibri"/>
      <family val="2"/>
      <scheme val="minor"/>
    </font>
    <font>
      <b/>
      <sz val="11"/>
      <color rgb="FFFF0000"/>
      <name val="Calibri"/>
      <family val="2"/>
      <scheme val="minor"/>
    </font>
    <font>
      <i/>
      <sz val="11"/>
      <color indexed="8"/>
      <name val="Calibri"/>
      <family val="2"/>
    </font>
    <font>
      <sz val="11"/>
      <color rgb="FFFF0000"/>
      <name val="Calibri"/>
      <family val="2"/>
    </font>
    <font>
      <i/>
      <sz val="11"/>
      <color rgb="FFFF0000"/>
      <name val="Calibri"/>
      <family val="2"/>
      <scheme val="minor"/>
    </font>
    <font>
      <b/>
      <i/>
      <sz val="12"/>
      <color rgb="FFFF0000"/>
      <name val="Calibri"/>
      <family val="2"/>
      <scheme val="minor"/>
    </font>
    <font>
      <b/>
      <i/>
      <sz val="12"/>
      <name val="Calibri"/>
      <family val="2"/>
      <scheme val="minor"/>
    </font>
    <font>
      <b/>
      <sz val="11"/>
      <name val="Calibri"/>
      <family val="2"/>
    </font>
    <font>
      <u/>
      <sz val="11"/>
      <color theme="1"/>
      <name val="Calibri"/>
      <family val="2"/>
      <scheme val="minor"/>
    </font>
    <font>
      <u/>
      <sz val="11"/>
      <color rgb="FFFF0000"/>
      <name val="Calibri"/>
      <family val="2"/>
      <scheme val="minor"/>
    </font>
    <font>
      <sz val="12"/>
      <name val="Calibri"/>
      <family val="2"/>
      <scheme val="minor"/>
    </font>
    <font>
      <sz val="12"/>
      <name val="Calibri"/>
      <family val="2"/>
    </font>
    <font>
      <b/>
      <u/>
      <sz val="16"/>
      <color theme="1"/>
      <name val="Calibri"/>
      <family val="2"/>
      <scheme val="minor"/>
    </font>
    <font>
      <b/>
      <sz val="14"/>
      <name val="Calibri"/>
      <family val="2"/>
    </font>
    <font>
      <sz val="11"/>
      <color indexed="8"/>
      <name val="Calibri"/>
      <family val="2"/>
    </font>
    <font>
      <b/>
      <sz val="12"/>
      <color theme="1"/>
      <name val="Calibri"/>
      <family val="2"/>
      <scheme val="minor"/>
    </font>
    <font>
      <b/>
      <sz val="11"/>
      <name val="Calibri"/>
      <family val="2"/>
      <scheme val="minor"/>
    </font>
    <font>
      <b/>
      <i/>
      <sz val="11"/>
      <color theme="1"/>
      <name val="Arial"/>
      <family val="2"/>
    </font>
    <font>
      <b/>
      <i/>
      <sz val="11"/>
      <color theme="1"/>
      <name val="Symbol"/>
      <family val="1"/>
      <charset val="2"/>
    </font>
    <font>
      <b/>
      <i/>
      <sz val="7"/>
      <color theme="1"/>
      <name val="Times New Roman"/>
      <family val="1"/>
    </font>
    <font>
      <b/>
      <i/>
      <sz val="12"/>
      <color theme="1"/>
      <name val="Symbol"/>
      <family val="1"/>
      <charset val="2"/>
    </font>
    <font>
      <b/>
      <i/>
      <sz val="11"/>
      <color rgb="FF0000FF"/>
      <name val="Arial"/>
      <family val="2"/>
    </font>
    <font>
      <sz val="12"/>
      <color rgb="FFFF0000"/>
      <name val="Calibri"/>
      <family val="2"/>
      <scheme val="minor"/>
    </font>
    <font>
      <b/>
      <sz val="14"/>
      <color rgb="FFFF0000"/>
      <name val="Calibri"/>
      <family val="2"/>
    </font>
    <font>
      <sz val="10"/>
      <name val="Arial"/>
      <family val="2"/>
    </font>
    <font>
      <i/>
      <sz val="12"/>
      <color rgb="FFFF0000"/>
      <name val="Calibri"/>
      <family val="2"/>
    </font>
    <font>
      <i/>
      <sz val="12"/>
      <color indexed="8"/>
      <name val="Calibri"/>
      <family val="2"/>
    </font>
    <font>
      <i/>
      <sz val="11"/>
      <color rgb="FFFF0000"/>
      <name val="Calibri"/>
      <family val="2"/>
    </font>
    <font>
      <sz val="11"/>
      <color rgb="FF1F497D"/>
      <name val="Calibri"/>
      <family val="2"/>
    </font>
    <font>
      <sz val="10"/>
      <color theme="1"/>
      <name val="Times New Roman"/>
      <family val="1"/>
    </font>
    <font>
      <b/>
      <sz val="11"/>
      <color rgb="FF000000"/>
      <name val="Calibri"/>
      <family val="2"/>
    </font>
    <font>
      <sz val="11"/>
      <color rgb="FF000000"/>
      <name val="Calibri"/>
      <family val="2"/>
    </font>
    <font>
      <sz val="11"/>
      <color theme="1"/>
      <name val="Calibri"/>
      <family val="2"/>
    </font>
    <font>
      <b/>
      <sz val="16"/>
      <color rgb="FFFF0000"/>
      <name val="Calibri"/>
      <family val="2"/>
    </font>
    <font>
      <b/>
      <sz val="12"/>
      <color indexed="8"/>
      <name val="Calibri"/>
      <family val="2"/>
    </font>
    <font>
      <sz val="8"/>
      <name val="Calibri"/>
      <family val="2"/>
      <scheme val="minor"/>
    </font>
    <font>
      <sz val="12"/>
      <color theme="1"/>
      <name val="Times New Roman"/>
      <family val="1"/>
    </font>
    <font>
      <sz val="11"/>
      <color theme="2" tint="-0.89999084444715716"/>
      <name val="Calibri"/>
      <family val="2"/>
      <scheme val="minor"/>
    </font>
  </fonts>
  <fills count="15">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9" tint="-0.24997711111789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medium">
        <color rgb="FF999999"/>
      </left>
      <right style="medium">
        <color rgb="FF999999"/>
      </right>
      <top style="medium">
        <color rgb="FF999999"/>
      </top>
      <bottom/>
      <diagonal/>
    </border>
    <border>
      <left style="medium">
        <color rgb="FF999999"/>
      </left>
      <right style="medium">
        <color rgb="FF999999"/>
      </right>
      <top/>
      <bottom style="medium">
        <color rgb="FF999999"/>
      </bottom>
      <diagonal/>
    </border>
    <border>
      <left/>
      <right style="medium">
        <color rgb="FF999999"/>
      </right>
      <top style="medium">
        <color rgb="FF999999"/>
      </top>
      <bottom/>
      <diagonal/>
    </border>
    <border>
      <left/>
      <right style="medium">
        <color rgb="FF999999"/>
      </right>
      <top/>
      <bottom style="medium">
        <color rgb="FF999999"/>
      </bottom>
      <diagonal/>
    </border>
    <border>
      <left style="medium">
        <color rgb="FF999999"/>
      </left>
      <right style="medium">
        <color rgb="FF999999"/>
      </right>
      <top style="medium">
        <color rgb="FF999999"/>
      </top>
      <bottom style="thin">
        <color indexed="64"/>
      </bottom>
      <diagonal/>
    </border>
    <border>
      <left/>
      <right style="medium">
        <color rgb="FF999999"/>
      </right>
      <top style="medium">
        <color rgb="FF999999"/>
      </top>
      <bottom style="thin">
        <color indexed="64"/>
      </bottom>
      <diagonal/>
    </border>
    <border>
      <left/>
      <right style="thin">
        <color indexed="64"/>
      </right>
      <top style="double">
        <color indexed="64"/>
      </top>
      <bottom style="double">
        <color indexed="64"/>
      </bottom>
      <diagonal/>
    </border>
    <border>
      <left style="double">
        <color indexed="64"/>
      </left>
      <right/>
      <top style="double">
        <color indexed="64"/>
      </top>
      <bottom style="double">
        <color indexed="64"/>
      </bottom>
      <diagonal/>
    </border>
  </borders>
  <cellStyleXfs count="4">
    <xf numFmtId="0" fontId="0" fillId="0" borderId="0"/>
    <xf numFmtId="43" fontId="9" fillId="0" borderId="0" applyFont="0" applyFill="0" applyBorder="0" applyAlignment="0" applyProtection="0"/>
    <xf numFmtId="0" fontId="45" fillId="0" borderId="0"/>
    <xf numFmtId="44" fontId="9" fillId="0" borderId="0" applyFont="0" applyFill="0" applyBorder="0" applyAlignment="0" applyProtection="0"/>
  </cellStyleXfs>
  <cellXfs count="477">
    <xf numFmtId="0" fontId="0" fillId="0" borderId="0" xfId="0"/>
    <xf numFmtId="0" fontId="0" fillId="0" borderId="0" xfId="0" applyAlignment="1">
      <alignment wrapText="1"/>
    </xf>
    <xf numFmtId="0" fontId="0" fillId="0" borderId="0" xfId="0" applyFill="1"/>
    <xf numFmtId="0" fontId="0" fillId="0" borderId="0" xfId="0" applyFill="1" applyAlignment="1">
      <alignment wrapText="1"/>
    </xf>
    <xf numFmtId="0" fontId="0" fillId="2" borderId="0" xfId="0" applyFill="1" applyAlignment="1">
      <alignment horizontal="center" wrapText="1"/>
    </xf>
    <xf numFmtId="0" fontId="0" fillId="2" borderId="1" xfId="0" applyFill="1" applyBorder="1"/>
    <xf numFmtId="0" fontId="0" fillId="2" borderId="1" xfId="0" applyFont="1" applyFill="1" applyBorder="1"/>
    <xf numFmtId="0" fontId="0" fillId="3" borderId="1" xfId="0" applyFill="1" applyBorder="1"/>
    <xf numFmtId="0" fontId="0" fillId="3" borderId="1" xfId="0" applyFont="1" applyFill="1" applyBorder="1"/>
    <xf numFmtId="0" fontId="1" fillId="3" borderId="4" xfId="0" applyFont="1" applyFill="1" applyBorder="1"/>
    <xf numFmtId="0" fontId="0" fillId="3" borderId="4" xfId="0" applyFill="1" applyBorder="1"/>
    <xf numFmtId="0" fontId="0" fillId="2" borderId="4" xfId="0" applyFont="1" applyFill="1" applyBorder="1"/>
    <xf numFmtId="0" fontId="0" fillId="2" borderId="4" xfId="0" applyFill="1" applyBorder="1"/>
    <xf numFmtId="0" fontId="0" fillId="0" borderId="3" xfId="0" applyFont="1" applyBorder="1"/>
    <xf numFmtId="0" fontId="0" fillId="0" borderId="3" xfId="0" applyBorder="1"/>
    <xf numFmtId="0" fontId="0" fillId="3" borderId="0" xfId="0" applyFill="1" applyAlignment="1">
      <alignment horizontal="center" wrapText="1"/>
    </xf>
    <xf numFmtId="0" fontId="3" fillId="0" borderId="0" xfId="0" applyFont="1" applyBorder="1"/>
    <xf numFmtId="0" fontId="1" fillId="2" borderId="4" xfId="0" applyFont="1" applyFill="1" applyBorder="1"/>
    <xf numFmtId="0" fontId="0" fillId="0" borderId="5" xfId="0" applyFont="1" applyFill="1" applyBorder="1"/>
    <xf numFmtId="0" fontId="0" fillId="0" borderId="6" xfId="0" applyFill="1" applyBorder="1"/>
    <xf numFmtId="0" fontId="4" fillId="2" borderId="4" xfId="0" applyFont="1" applyFill="1" applyBorder="1"/>
    <xf numFmtId="0" fontId="4" fillId="2" borderId="4" xfId="0" applyFont="1" applyFill="1" applyBorder="1" applyAlignment="1">
      <alignment horizontal="left"/>
    </xf>
    <xf numFmtId="6" fontId="0" fillId="2" borderId="1" xfId="0" applyNumberFormat="1" applyFill="1" applyBorder="1" applyAlignment="1">
      <alignment horizontal="left"/>
    </xf>
    <xf numFmtId="0" fontId="0" fillId="2" borderId="1" xfId="0" applyFill="1" applyBorder="1" applyAlignment="1">
      <alignment horizontal="left" vertical="top" wrapText="1"/>
    </xf>
    <xf numFmtId="0" fontId="0" fillId="2" borderId="4" xfId="0" applyFill="1" applyBorder="1" applyAlignment="1">
      <alignment wrapText="1"/>
    </xf>
    <xf numFmtId="0" fontId="1" fillId="2" borderId="1" xfId="0" applyFont="1" applyFill="1" applyBorder="1" applyAlignment="1">
      <alignment horizontal="center" vertical="center"/>
    </xf>
    <xf numFmtId="0" fontId="0" fillId="0" borderId="0" xfId="0" applyAlignment="1">
      <alignment horizontal="center"/>
    </xf>
    <xf numFmtId="0" fontId="6" fillId="0" borderId="0" xfId="0" applyFont="1" applyAlignment="1">
      <alignment horizontal="right" vertical="top" wrapText="1"/>
    </xf>
    <xf numFmtId="9" fontId="7" fillId="0" borderId="11" xfId="0" applyNumberFormat="1" applyFont="1" applyBorder="1" applyAlignment="1">
      <alignment horizontal="right" vertical="top" wrapText="1"/>
    </xf>
    <xf numFmtId="9" fontId="7" fillId="0" borderId="12" xfId="0" applyNumberFormat="1" applyFont="1" applyBorder="1" applyAlignment="1">
      <alignment horizontal="right" vertical="top" wrapText="1"/>
    </xf>
    <xf numFmtId="9" fontId="7" fillId="0" borderId="13" xfId="0" applyNumberFormat="1" applyFont="1" applyBorder="1" applyAlignment="1">
      <alignment horizontal="right" vertical="top" wrapText="1"/>
    </xf>
    <xf numFmtId="17" fontId="6" fillId="0" borderId="0" xfId="0" applyNumberFormat="1" applyFont="1" applyAlignment="1">
      <alignment vertical="top" wrapText="1"/>
    </xf>
    <xf numFmtId="0" fontId="0" fillId="0" borderId="0" xfId="0" applyFill="1" applyAlignment="1">
      <alignment horizontal="center"/>
    </xf>
    <xf numFmtId="0" fontId="0" fillId="2" borderId="1" xfId="0" applyFill="1" applyBorder="1" applyAlignment="1">
      <alignment horizontal="center"/>
    </xf>
    <xf numFmtId="0" fontId="0" fillId="2" borderId="2" xfId="0" applyFill="1" applyBorder="1" applyAlignment="1"/>
    <xf numFmtId="0" fontId="0" fillId="2" borderId="3" xfId="0" applyFill="1" applyBorder="1" applyAlignment="1"/>
    <xf numFmtId="0" fontId="0" fillId="2" borderId="15" xfId="0" applyFill="1" applyBorder="1" applyAlignment="1"/>
    <xf numFmtId="0" fontId="0" fillId="2" borderId="1" xfId="0" applyFill="1" applyBorder="1" applyAlignment="1">
      <alignment horizontal="center" vertical="center"/>
    </xf>
    <xf numFmtId="0" fontId="0" fillId="2" borderId="1" xfId="0" applyFill="1" applyBorder="1" applyAlignment="1">
      <alignment horizontal="center" wrapText="1"/>
    </xf>
    <xf numFmtId="164" fontId="0" fillId="2" borderId="1" xfId="0" applyNumberFormat="1" applyFill="1" applyBorder="1" applyAlignment="1">
      <alignment horizontal="center"/>
    </xf>
    <xf numFmtId="0" fontId="5" fillId="2" borderId="1" xfId="0" applyFont="1" applyFill="1" applyBorder="1" applyAlignment="1">
      <alignment horizontal="left" vertical="center" wrapText="1"/>
    </xf>
    <xf numFmtId="165" fontId="0" fillId="2" borderId="1" xfId="1" applyNumberFormat="1" applyFont="1" applyFill="1" applyBorder="1" applyAlignment="1">
      <alignment horizontal="center"/>
    </xf>
    <xf numFmtId="0" fontId="5" fillId="2" borderId="1" xfId="0" applyFont="1" applyFill="1" applyBorder="1" applyAlignment="1">
      <alignment vertical="center" wrapText="1"/>
    </xf>
    <xf numFmtId="0" fontId="11" fillId="0" borderId="0" xfId="0" applyFont="1" applyAlignment="1">
      <alignment horizontal="right" vertical="top" wrapText="1"/>
    </xf>
    <xf numFmtId="0" fontId="11" fillId="0" borderId="0" xfId="0" applyFont="1" applyAlignment="1">
      <alignment vertical="top" wrapText="1"/>
    </xf>
    <xf numFmtId="17" fontId="11" fillId="0" borderId="0" xfId="0" applyNumberFormat="1" applyFont="1" applyAlignment="1">
      <alignment vertical="top" wrapText="1"/>
    </xf>
    <xf numFmtId="9" fontId="16" fillId="0" borderId="12" xfId="0" applyNumberFormat="1" applyFont="1" applyBorder="1" applyAlignment="1">
      <alignment horizontal="right" vertical="top" wrapText="1"/>
    </xf>
    <xf numFmtId="9" fontId="16" fillId="0" borderId="13" xfId="0" applyNumberFormat="1" applyFont="1" applyBorder="1" applyAlignment="1">
      <alignment horizontal="right" vertical="top" wrapText="1"/>
    </xf>
    <xf numFmtId="9" fontId="16" fillId="0" borderId="11" xfId="0" applyNumberFormat="1" applyFont="1" applyBorder="1" applyAlignment="1">
      <alignment horizontal="right" vertical="top" wrapText="1"/>
    </xf>
    <xf numFmtId="166" fontId="19" fillId="0" borderId="0" xfId="0" applyNumberFormat="1" applyFont="1" applyAlignment="1">
      <alignment horizontal="center"/>
    </xf>
    <xf numFmtId="0" fontId="19" fillId="0" borderId="0" xfId="0" applyFont="1" applyAlignment="1">
      <alignment horizontal="center"/>
    </xf>
    <xf numFmtId="0" fontId="0" fillId="5" borderId="0" xfId="0" applyFill="1"/>
    <xf numFmtId="0" fontId="20" fillId="0" borderId="0" xfId="0" applyFont="1" applyBorder="1"/>
    <xf numFmtId="0" fontId="10" fillId="6" borderId="0" xfId="0" applyFont="1" applyFill="1"/>
    <xf numFmtId="0" fontId="10" fillId="6" borderId="0" xfId="0" applyFont="1" applyFill="1" applyAlignment="1">
      <alignment horizontal="right"/>
    </xf>
    <xf numFmtId="0" fontId="10" fillId="6" borderId="0" xfId="0" applyFont="1" applyFill="1" applyAlignment="1">
      <alignment horizontal="left"/>
    </xf>
    <xf numFmtId="0" fontId="21" fillId="0" borderId="0" xfId="0" applyFont="1"/>
    <xf numFmtId="2" fontId="19" fillId="0" borderId="0" xfId="0" applyNumberFormat="1" applyFont="1" applyAlignment="1">
      <alignment horizontal="center"/>
    </xf>
    <xf numFmtId="10" fontId="0" fillId="0" borderId="0" xfId="0" applyNumberFormat="1" applyAlignment="1">
      <alignment horizontal="center"/>
    </xf>
    <xf numFmtId="0" fontId="25" fillId="0" borderId="0" xfId="0" applyFont="1"/>
    <xf numFmtId="0" fontId="1" fillId="0" borderId="0" xfId="0" applyFont="1" applyAlignment="1">
      <alignment horizontal="center"/>
    </xf>
    <xf numFmtId="0" fontId="26" fillId="0" borderId="0" xfId="0" applyFont="1" applyAlignment="1">
      <alignment horizontal="center"/>
    </xf>
    <xf numFmtId="0" fontId="26" fillId="0" borderId="0" xfId="0" applyFont="1"/>
    <xf numFmtId="0" fontId="27" fillId="0" borderId="0" xfId="0" applyFont="1" applyFill="1" applyAlignment="1">
      <alignment wrapText="1"/>
    </xf>
    <xf numFmtId="0" fontId="28" fillId="0" borderId="0" xfId="0" applyFont="1" applyAlignment="1">
      <alignment horizontal="center"/>
    </xf>
    <xf numFmtId="0" fontId="1" fillId="0" borderId="0" xfId="0" applyFont="1"/>
    <xf numFmtId="164" fontId="0" fillId="0" borderId="0" xfId="0" applyNumberFormat="1"/>
    <xf numFmtId="0" fontId="0" fillId="0" borderId="0" xfId="0" quotePrefix="1"/>
    <xf numFmtId="0" fontId="29" fillId="0" borderId="0" xfId="0" applyFont="1"/>
    <xf numFmtId="0" fontId="30" fillId="0" borderId="0" xfId="0" applyFont="1"/>
    <xf numFmtId="0" fontId="0" fillId="2" borderId="1" xfId="0" applyFill="1" applyBorder="1" applyAlignment="1">
      <alignment vertical="center"/>
    </xf>
    <xf numFmtId="0" fontId="4" fillId="2" borderId="1" xfId="0" applyFont="1" applyFill="1" applyBorder="1"/>
    <xf numFmtId="0" fontId="4" fillId="2" borderId="1" xfId="0" applyFont="1" applyFill="1" applyBorder="1" applyAlignment="1">
      <alignment horizontal="left" vertical="center"/>
    </xf>
    <xf numFmtId="2" fontId="28" fillId="0" borderId="0" xfId="0" applyNumberFormat="1" applyFont="1" applyAlignment="1">
      <alignment horizontal="center"/>
    </xf>
    <xf numFmtId="0" fontId="5" fillId="0" borderId="0" xfId="0" applyFont="1"/>
    <xf numFmtId="0" fontId="4" fillId="0" borderId="5" xfId="0" applyFont="1" applyFill="1" applyBorder="1"/>
    <xf numFmtId="0" fontId="4" fillId="0" borderId="6" xfId="0" applyFont="1" applyFill="1" applyBorder="1"/>
    <xf numFmtId="0" fontId="0" fillId="2" borderId="4" xfId="0" applyFill="1" applyBorder="1" applyAlignment="1">
      <alignment horizontal="left"/>
    </xf>
    <xf numFmtId="0" fontId="4" fillId="2" borderId="1" xfId="0" applyFont="1" applyFill="1" applyBorder="1" applyAlignment="1">
      <alignment horizontal="center" vertical="center"/>
    </xf>
    <xf numFmtId="0" fontId="0" fillId="2" borderId="15" xfId="0" applyFill="1" applyBorder="1" applyAlignment="1">
      <alignment horizontal="center"/>
    </xf>
    <xf numFmtId="0" fontId="0" fillId="0" borderId="0" xfId="0" applyBorder="1"/>
    <xf numFmtId="0" fontId="2" fillId="0" borderId="0" xfId="0" applyFont="1"/>
    <xf numFmtId="0" fontId="2" fillId="0" borderId="0" xfId="0" applyFont="1" applyAlignment="1">
      <alignment horizontal="center"/>
    </xf>
    <xf numFmtId="0" fontId="0" fillId="0" borderId="0" xfId="0" applyAlignment="1">
      <alignment horizontal="left"/>
    </xf>
    <xf numFmtId="0" fontId="2" fillId="3" borderId="20"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21" xfId="0" applyFont="1" applyFill="1" applyBorder="1" applyAlignment="1">
      <alignment horizontal="center" vertical="center"/>
    </xf>
    <xf numFmtId="0" fontId="18" fillId="2" borderId="1" xfId="0" applyFont="1" applyFill="1" applyBorder="1" applyAlignment="1">
      <alignment horizontal="left" wrapText="1" indent="5"/>
    </xf>
    <xf numFmtId="0" fontId="13" fillId="2" borderId="4" xfId="0" applyFont="1" applyFill="1" applyBorder="1"/>
    <xf numFmtId="0" fontId="15" fillId="2" borderId="4" xfId="0" applyFont="1" applyFill="1" applyBorder="1"/>
    <xf numFmtId="0" fontId="15" fillId="2" borderId="4" xfId="0" applyFont="1" applyFill="1" applyBorder="1" applyAlignment="1">
      <alignment horizontal="left"/>
    </xf>
    <xf numFmtId="0" fontId="13" fillId="2" borderId="1" xfId="0" applyFont="1" applyFill="1" applyBorder="1" applyAlignment="1">
      <alignment horizontal="center" vertical="center"/>
    </xf>
    <xf numFmtId="0" fontId="0" fillId="0" borderId="0" xfId="0" applyFont="1" applyBorder="1"/>
    <xf numFmtId="0" fontId="0" fillId="0" borderId="14" xfId="0" applyFont="1" applyFill="1" applyBorder="1"/>
    <xf numFmtId="0" fontId="0" fillId="0" borderId="0" xfId="0" applyFill="1" applyBorder="1"/>
    <xf numFmtId="0" fontId="18" fillId="2" borderId="1" xfId="0" applyFont="1" applyFill="1" applyBorder="1" applyAlignment="1">
      <alignment wrapText="1"/>
    </xf>
    <xf numFmtId="0" fontId="0" fillId="2" borderId="1" xfId="0" applyFill="1" applyBorder="1" applyAlignment="1">
      <alignment wrapText="1"/>
    </xf>
    <xf numFmtId="0" fontId="15" fillId="2" borderId="4" xfId="0" applyFont="1" applyFill="1" applyBorder="1" applyAlignment="1">
      <alignment horizontal="left" wrapText="1"/>
    </xf>
    <xf numFmtId="0" fontId="15" fillId="2" borderId="1" xfId="0" applyFont="1" applyFill="1" applyBorder="1" applyAlignment="1">
      <alignment horizontal="center" vertical="center"/>
    </xf>
    <xf numFmtId="0" fontId="18" fillId="2" borderId="1" xfId="0" applyFont="1" applyFill="1" applyBorder="1" applyAlignment="1">
      <alignment vertical="top" wrapText="1"/>
    </xf>
    <xf numFmtId="0" fontId="15" fillId="2" borderId="1" xfId="0" applyFont="1" applyFill="1" applyBorder="1" applyAlignment="1">
      <alignment horizontal="left" vertical="center"/>
    </xf>
    <xf numFmtId="6" fontId="4" fillId="2" borderId="1" xfId="0" applyNumberFormat="1" applyFont="1" applyFill="1" applyBorder="1" applyAlignment="1">
      <alignment horizontal="left"/>
    </xf>
    <xf numFmtId="0" fontId="4" fillId="2" borderId="1" xfId="0" applyFont="1" applyFill="1" applyBorder="1" applyAlignment="1">
      <alignment horizontal="left" vertical="top" wrapText="1"/>
    </xf>
    <xf numFmtId="0" fontId="13" fillId="2" borderId="1" xfId="0" applyFont="1" applyFill="1" applyBorder="1" applyAlignment="1">
      <alignment horizontal="center" wrapText="1"/>
    </xf>
    <xf numFmtId="2" fontId="0" fillId="2" borderId="1" xfId="0" applyNumberFormat="1" applyFill="1" applyBorder="1" applyAlignment="1">
      <alignment horizontal="center"/>
    </xf>
    <xf numFmtId="2" fontId="13" fillId="2" borderId="1" xfId="0" applyNumberFormat="1" applyFont="1" applyFill="1" applyBorder="1" applyAlignment="1">
      <alignment horizontal="center"/>
    </xf>
    <xf numFmtId="2" fontId="14" fillId="2" borderId="1" xfId="0" applyNumberFormat="1" applyFont="1" applyFill="1" applyBorder="1" applyAlignment="1">
      <alignment wrapText="1"/>
    </xf>
    <xf numFmtId="2" fontId="0" fillId="2" borderId="1" xfId="0" applyNumberFormat="1" applyFill="1" applyBorder="1"/>
    <xf numFmtId="0" fontId="4" fillId="2" borderId="4" xfId="0" applyFont="1" applyFill="1" applyBorder="1" applyAlignment="1">
      <alignment wrapText="1"/>
    </xf>
    <xf numFmtId="0" fontId="22" fillId="2" borderId="15" xfId="0" applyFont="1" applyFill="1" applyBorder="1" applyAlignment="1">
      <alignment horizontal="center"/>
    </xf>
    <xf numFmtId="0" fontId="24" fillId="2" borderId="1" xfId="0" applyFont="1" applyFill="1" applyBorder="1" applyAlignment="1">
      <alignment horizontal="center" wrapText="1"/>
    </xf>
    <xf numFmtId="2" fontId="15" fillId="2" borderId="1" xfId="0" applyNumberFormat="1" applyFont="1" applyFill="1" applyBorder="1" applyAlignment="1">
      <alignment horizontal="center"/>
    </xf>
    <xf numFmtId="2" fontId="14" fillId="2" borderId="1" xfId="0" applyNumberFormat="1" applyFont="1" applyFill="1" applyBorder="1"/>
    <xf numFmtId="2" fontId="4" fillId="2" borderId="1" xfId="0" applyNumberFormat="1" applyFont="1" applyFill="1" applyBorder="1" applyAlignment="1">
      <alignment horizontal="center"/>
    </xf>
    <xf numFmtId="2" fontId="1" fillId="2" borderId="1" xfId="0" applyNumberFormat="1" applyFont="1" applyFill="1" applyBorder="1" applyAlignment="1">
      <alignment horizontal="center"/>
    </xf>
    <xf numFmtId="164" fontId="1" fillId="2" borderId="1" xfId="0" applyNumberFormat="1" applyFont="1" applyFill="1" applyBorder="1" applyAlignment="1">
      <alignment horizontal="center"/>
    </xf>
    <xf numFmtId="164" fontId="13" fillId="2" borderId="1" xfId="0" applyNumberFormat="1" applyFont="1" applyFill="1" applyBorder="1" applyAlignment="1">
      <alignment horizontal="center"/>
    </xf>
    <xf numFmtId="164" fontId="14" fillId="2" borderId="1" xfId="0" applyNumberFormat="1" applyFont="1" applyFill="1" applyBorder="1" applyAlignment="1">
      <alignment horizontal="center"/>
    </xf>
    <xf numFmtId="164" fontId="15" fillId="2" borderId="1" xfId="0" applyNumberFormat="1" applyFont="1" applyFill="1" applyBorder="1" applyAlignment="1">
      <alignment horizontal="center"/>
    </xf>
    <xf numFmtId="0" fontId="0" fillId="0" borderId="0" xfId="0" applyFont="1" applyFill="1" applyBorder="1"/>
    <xf numFmtId="0" fontId="15" fillId="2" borderId="4" xfId="0" applyFont="1" applyFill="1" applyBorder="1" applyAlignment="1">
      <alignment wrapText="1"/>
    </xf>
    <xf numFmtId="0" fontId="31" fillId="2" borderId="4" xfId="0" applyFont="1" applyFill="1" applyBorder="1"/>
    <xf numFmtId="0" fontId="34" fillId="0" borderId="1" xfId="0" applyFont="1" applyBorder="1" applyAlignment="1">
      <alignment horizontal="center" vertical="center"/>
    </xf>
    <xf numFmtId="0" fontId="3" fillId="0" borderId="1" xfId="0" applyFont="1" applyBorder="1" applyAlignment="1">
      <alignment horizontal="center" vertical="center"/>
    </xf>
    <xf numFmtId="0" fontId="0" fillId="0" borderId="0" xfId="0" applyAlignment="1">
      <alignment vertical="center" wrapText="1"/>
    </xf>
    <xf numFmtId="0" fontId="20" fillId="0" borderId="1" xfId="0" applyFont="1" applyBorder="1" applyAlignment="1">
      <alignment horizontal="center" vertical="center"/>
    </xf>
    <xf numFmtId="0" fontId="0" fillId="0" borderId="0" xfId="0" applyBorder="1" applyAlignment="1">
      <alignment wrapText="1"/>
    </xf>
    <xf numFmtId="0" fontId="0" fillId="2" borderId="1" xfId="0" applyFont="1" applyFill="1" applyBorder="1" applyAlignment="1">
      <alignment horizontal="left" vertical="center" wrapText="1"/>
    </xf>
    <xf numFmtId="0" fontId="35" fillId="2" borderId="1" xfId="0" applyFont="1" applyFill="1" applyBorder="1" applyAlignment="1">
      <alignment vertical="top" wrapText="1"/>
    </xf>
    <xf numFmtId="0" fontId="15" fillId="2" borderId="4" xfId="0" applyFont="1" applyFill="1" applyBorder="1" applyAlignment="1">
      <alignment vertical="center"/>
    </xf>
    <xf numFmtId="0" fontId="4" fillId="0" borderId="0" xfId="0" applyFont="1"/>
    <xf numFmtId="0" fontId="20" fillId="0" borderId="1" xfId="0" applyFont="1" applyFill="1" applyBorder="1" applyAlignment="1">
      <alignment horizontal="center" vertical="center"/>
    </xf>
    <xf numFmtId="0" fontId="0" fillId="0" borderId="0" xfId="0" applyFont="1" applyAlignment="1">
      <alignment horizontal="center"/>
    </xf>
    <xf numFmtId="0" fontId="0" fillId="2" borderId="1" xfId="0" applyFill="1" applyBorder="1" applyAlignment="1">
      <alignment vertical="top" wrapText="1"/>
    </xf>
    <xf numFmtId="0" fontId="18" fillId="2" borderId="1" xfId="0" applyFont="1" applyFill="1" applyBorder="1" applyAlignment="1">
      <alignment horizontal="left" vertical="top" wrapText="1"/>
    </xf>
    <xf numFmtId="0" fontId="0" fillId="0" borderId="0" xfId="0" applyAlignment="1">
      <alignment horizontal="right"/>
    </xf>
    <xf numFmtId="0" fontId="0" fillId="0" borderId="0" xfId="0" applyFill="1" applyAlignment="1">
      <alignment horizontal="right"/>
    </xf>
    <xf numFmtId="0" fontId="5" fillId="0" borderId="0" xfId="0" applyFont="1" applyFill="1" applyBorder="1" applyAlignment="1">
      <alignment wrapText="1"/>
    </xf>
    <xf numFmtId="8" fontId="0" fillId="0" borderId="6" xfId="0" applyNumberFormat="1" applyFill="1" applyBorder="1"/>
    <xf numFmtId="0" fontId="0" fillId="2" borderId="1" xfId="0" applyFill="1" applyBorder="1" applyAlignment="1">
      <alignment horizontal="right" wrapText="1"/>
    </xf>
    <xf numFmtId="0" fontId="0" fillId="7" borderId="2" xfId="0" applyFill="1" applyBorder="1" applyAlignment="1">
      <alignment horizontal="center"/>
    </xf>
    <xf numFmtId="164" fontId="0" fillId="7" borderId="15" xfId="0" applyNumberFormat="1" applyFill="1" applyBorder="1" applyAlignment="1">
      <alignment horizontal="center" wrapText="1"/>
    </xf>
    <xf numFmtId="165" fontId="0" fillId="2" borderId="1" xfId="1" applyNumberFormat="1" applyFont="1" applyFill="1" applyBorder="1" applyAlignment="1">
      <alignment horizontal="right"/>
    </xf>
    <xf numFmtId="164" fontId="0" fillId="7" borderId="15" xfId="1" applyNumberFormat="1" applyFont="1" applyFill="1" applyBorder="1" applyAlignment="1">
      <alignment horizontal="center"/>
    </xf>
    <xf numFmtId="164" fontId="0" fillId="7" borderId="15" xfId="0" applyNumberFormat="1" applyFill="1" applyBorder="1" applyAlignment="1">
      <alignment horizontal="center"/>
    </xf>
    <xf numFmtId="164" fontId="0" fillId="2" borderId="4" xfId="0" applyNumberFormat="1" applyFill="1" applyBorder="1"/>
    <xf numFmtId="0" fontId="2" fillId="7" borderId="2" xfId="0" applyFont="1" applyFill="1" applyBorder="1" applyAlignment="1">
      <alignment horizontal="center"/>
    </xf>
    <xf numFmtId="164" fontId="2" fillId="7" borderId="15" xfId="0" applyNumberFormat="1" applyFont="1" applyFill="1" applyBorder="1" applyAlignment="1">
      <alignment horizontal="center"/>
    </xf>
    <xf numFmtId="43" fontId="4" fillId="2" borderId="4" xfId="0" applyNumberFormat="1" applyFont="1" applyFill="1" applyBorder="1" applyAlignment="1">
      <alignment horizontal="right"/>
    </xf>
    <xf numFmtId="165" fontId="0" fillId="5" borderId="1" xfId="1" applyNumberFormat="1" applyFont="1" applyFill="1" applyBorder="1" applyAlignment="1">
      <alignment horizontal="center"/>
    </xf>
    <xf numFmtId="0" fontId="0" fillId="0" borderId="16" xfId="0" applyFill="1" applyBorder="1"/>
    <xf numFmtId="0" fontId="0" fillId="0" borderId="8" xfId="0" applyFill="1" applyBorder="1"/>
    <xf numFmtId="0" fontId="15" fillId="2" borderId="1" xfId="0" applyFont="1" applyFill="1" applyBorder="1" applyAlignment="1">
      <alignment horizontal="left" vertical="center" wrapText="1"/>
    </xf>
    <xf numFmtId="0" fontId="8" fillId="0" borderId="0" xfId="0" applyFont="1" applyFill="1"/>
    <xf numFmtId="0" fontId="8" fillId="0" borderId="0" xfId="0" applyFont="1" applyFill="1" applyAlignment="1">
      <alignment horizontal="center"/>
    </xf>
    <xf numFmtId="0" fontId="8" fillId="0" borderId="0" xfId="0" applyFont="1" applyFill="1" applyBorder="1"/>
    <xf numFmtId="0" fontId="8" fillId="0" borderId="0" xfId="0" applyFont="1" applyFill="1" applyBorder="1" applyAlignment="1">
      <alignment horizontal="right"/>
    </xf>
    <xf numFmtId="0" fontId="38" fillId="0" borderId="0" xfId="0" applyFont="1" applyFill="1"/>
    <xf numFmtId="0" fontId="39" fillId="0" borderId="0" xfId="0" applyFont="1" applyFill="1" applyAlignment="1">
      <alignment horizontal="left" indent="5"/>
    </xf>
    <xf numFmtId="0" fontId="41" fillId="0" borderId="0" xfId="0" applyFont="1" applyFill="1" applyAlignment="1">
      <alignment horizontal="left" indent="5"/>
    </xf>
    <xf numFmtId="0" fontId="15" fillId="2" borderId="1" xfId="0" applyFont="1" applyFill="1" applyBorder="1" applyAlignment="1">
      <alignment horizontal="left" vertical="top" wrapText="1"/>
    </xf>
    <xf numFmtId="0" fontId="0" fillId="2" borderId="1" xfId="0" applyFont="1" applyFill="1" applyBorder="1" applyAlignment="1">
      <alignment horizontal="left" vertical="top"/>
    </xf>
    <xf numFmtId="0" fontId="0" fillId="2" borderId="4" xfId="0" applyFont="1" applyFill="1" applyBorder="1" applyAlignment="1">
      <alignment wrapText="1"/>
    </xf>
    <xf numFmtId="6" fontId="0" fillId="2" borderId="1" xfId="0" applyNumberFormat="1" applyFont="1" applyFill="1" applyBorder="1" applyAlignment="1">
      <alignment horizontal="left"/>
    </xf>
    <xf numFmtId="0" fontId="0" fillId="2" borderId="1" xfId="0" applyFont="1" applyFill="1" applyBorder="1" applyAlignment="1">
      <alignment horizontal="left" vertical="top" wrapText="1"/>
    </xf>
    <xf numFmtId="0" fontId="0" fillId="0" borderId="6" xfId="0" applyFont="1" applyFill="1" applyBorder="1"/>
    <xf numFmtId="0" fontId="15" fillId="2" borderId="4" xfId="0" applyFont="1" applyFill="1" applyBorder="1" applyAlignment="1">
      <alignment horizontal="left" vertical="top" wrapText="1"/>
    </xf>
    <xf numFmtId="0" fontId="1" fillId="2" borderId="4" xfId="0" applyFont="1" applyFill="1" applyBorder="1" applyAlignment="1">
      <alignment wrapText="1"/>
    </xf>
    <xf numFmtId="167" fontId="0" fillId="2" borderId="1" xfId="0" applyNumberFormat="1" applyFill="1" applyBorder="1" applyAlignment="1">
      <alignment horizontal="left"/>
    </xf>
    <xf numFmtId="0" fontId="43" fillId="0" borderId="0" xfId="0" applyFont="1"/>
    <xf numFmtId="0" fontId="0" fillId="2" borderId="4" xfId="0" applyFill="1" applyBorder="1" applyAlignment="1">
      <alignment horizontal="left" wrapText="1"/>
    </xf>
    <xf numFmtId="6" fontId="1" fillId="2" borderId="1" xfId="0" applyNumberFormat="1" applyFont="1" applyFill="1" applyBorder="1" applyAlignment="1">
      <alignment horizontal="left"/>
    </xf>
    <xf numFmtId="6" fontId="1" fillId="0" borderId="0" xfId="0" applyNumberFormat="1" applyFont="1"/>
    <xf numFmtId="0" fontId="1" fillId="0" borderId="0" xfId="0" applyFont="1" applyBorder="1"/>
    <xf numFmtId="0" fontId="1" fillId="2" borderId="1" xfId="0" applyFont="1" applyFill="1" applyBorder="1"/>
    <xf numFmtId="0" fontId="44" fillId="0" borderId="1" xfId="0" applyFont="1" applyBorder="1" applyAlignment="1">
      <alignment horizontal="center" vertical="center"/>
    </xf>
    <xf numFmtId="0" fontId="0" fillId="0" borderId="0" xfId="0" applyFill="1" applyBorder="1" applyAlignment="1">
      <alignment horizontal="left"/>
    </xf>
    <xf numFmtId="0" fontId="35" fillId="2" borderId="1"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1" xfId="0" applyFont="1" applyFill="1" applyBorder="1" applyAlignment="1">
      <alignment vertical="center" wrapText="1"/>
    </xf>
    <xf numFmtId="0" fontId="31" fillId="2" borderId="1" xfId="0" applyFont="1" applyFill="1" applyBorder="1" applyAlignment="1">
      <alignment vertical="center" wrapText="1"/>
    </xf>
    <xf numFmtId="0" fontId="4" fillId="0" borderId="0" xfId="0" applyFont="1" applyFill="1" applyAlignment="1">
      <alignment horizontal="center"/>
    </xf>
    <xf numFmtId="0" fontId="1" fillId="2" borderId="4" xfId="0" applyFont="1" applyFill="1" applyBorder="1" applyAlignment="1">
      <alignment vertical="center" wrapText="1"/>
    </xf>
    <xf numFmtId="6" fontId="1" fillId="2" borderId="1" xfId="0" applyNumberFormat="1" applyFont="1" applyFill="1" applyBorder="1" applyAlignment="1">
      <alignment horizontal="left" vertical="center" wrapText="1"/>
    </xf>
    <xf numFmtId="0" fontId="13" fillId="2" borderId="1" xfId="0" applyFont="1" applyFill="1" applyBorder="1" applyAlignment="1">
      <alignment horizontal="left" vertical="center"/>
    </xf>
    <xf numFmtId="0" fontId="4" fillId="2" borderId="1" xfId="0" applyFont="1" applyFill="1" applyBorder="1" applyAlignment="1">
      <alignment vertical="center" wrapText="1"/>
    </xf>
    <xf numFmtId="0" fontId="4" fillId="2" borderId="1" xfId="0" applyFont="1" applyFill="1" applyBorder="1" applyAlignment="1">
      <alignment wrapText="1"/>
    </xf>
    <xf numFmtId="0" fontId="0" fillId="2" borderId="4" xfId="0" applyFill="1" applyBorder="1" applyAlignment="1">
      <alignment vertical="center" wrapText="1"/>
    </xf>
    <xf numFmtId="0" fontId="24" fillId="2" borderId="4" xfId="0" applyFont="1" applyFill="1" applyBorder="1"/>
    <xf numFmtId="0" fontId="1" fillId="2" borderId="1" xfId="0" applyFont="1" applyFill="1" applyBorder="1" applyAlignment="1">
      <alignment vertical="center" wrapText="1"/>
    </xf>
    <xf numFmtId="0" fontId="24" fillId="2" borderId="4" xfId="0" applyFont="1" applyFill="1" applyBorder="1" applyAlignment="1">
      <alignment horizontal="left"/>
    </xf>
    <xf numFmtId="0" fontId="24" fillId="2" borderId="1" xfId="0" applyFont="1" applyFill="1" applyBorder="1" applyAlignment="1">
      <alignment horizontal="left" vertical="center"/>
    </xf>
    <xf numFmtId="0" fontId="1" fillId="2" borderId="1" xfId="0" applyFont="1" applyFill="1" applyBorder="1" applyAlignment="1">
      <alignment horizontal="left" vertical="top" wrapText="1"/>
    </xf>
    <xf numFmtId="0" fontId="2" fillId="4" borderId="20" xfId="0" applyFont="1" applyFill="1" applyBorder="1" applyAlignment="1">
      <alignment horizontal="center" vertical="center" wrapText="1"/>
    </xf>
    <xf numFmtId="0" fontId="32" fillId="2" borderId="1" xfId="0" applyFont="1" applyFill="1" applyBorder="1" applyAlignment="1">
      <alignment wrapText="1"/>
    </xf>
    <xf numFmtId="0" fontId="44" fillId="0" borderId="0" xfId="0" applyFont="1" applyBorder="1"/>
    <xf numFmtId="0" fontId="35" fillId="2" borderId="1" xfId="0" applyFont="1" applyFill="1" applyBorder="1" applyAlignment="1">
      <alignment vertical="center" wrapText="1"/>
    </xf>
    <xf numFmtId="0" fontId="4" fillId="5" borderId="1" xfId="0" applyFont="1" applyFill="1" applyBorder="1" applyAlignment="1">
      <alignment vertical="center" wrapText="1"/>
    </xf>
    <xf numFmtId="0" fontId="12" fillId="0" borderId="6" xfId="0" applyFont="1" applyBorder="1" applyAlignment="1">
      <alignment horizontal="center"/>
    </xf>
    <xf numFmtId="0" fontId="24" fillId="2" borderId="1" xfId="0" applyFont="1" applyFill="1" applyBorder="1" applyAlignment="1">
      <alignment horizontal="left" vertical="top" wrapText="1"/>
    </xf>
    <xf numFmtId="6" fontId="25" fillId="2" borderId="1" xfId="0" applyNumberFormat="1" applyFont="1" applyFill="1" applyBorder="1" applyAlignment="1">
      <alignment horizontal="left"/>
    </xf>
    <xf numFmtId="0" fontId="20" fillId="5" borderId="0" xfId="0" applyFont="1" applyFill="1" applyBorder="1"/>
    <xf numFmtId="0" fontId="0" fillId="2" borderId="1" xfId="3" applyNumberFormat="1" applyFont="1" applyFill="1" applyBorder="1" applyAlignment="1">
      <alignment horizontal="left" wrapText="1"/>
    </xf>
    <xf numFmtId="0" fontId="2" fillId="5" borderId="1" xfId="0" applyFont="1" applyFill="1" applyBorder="1"/>
    <xf numFmtId="0" fontId="0" fillId="0" borderId="1" xfId="0" applyFill="1" applyBorder="1" applyAlignment="1">
      <alignment horizontal="left" vertical="center"/>
    </xf>
    <xf numFmtId="0" fontId="4" fillId="0" borderId="1" xfId="0" applyFont="1" applyFill="1" applyBorder="1" applyAlignment="1">
      <alignment horizontal="left" vertical="center"/>
    </xf>
    <xf numFmtId="0" fontId="0" fillId="0" borderId="0" xfId="0" applyFill="1" applyBorder="1" applyAlignment="1">
      <alignment wrapText="1"/>
    </xf>
    <xf numFmtId="0" fontId="0" fillId="0" borderId="0" xfId="0" applyFill="1" applyBorder="1" applyAlignment="1">
      <alignment horizontal="center" wrapText="1"/>
    </xf>
    <xf numFmtId="0" fontId="12" fillId="0" borderId="6" xfId="0" applyFont="1" applyBorder="1" applyAlignment="1">
      <alignment horizontal="center"/>
    </xf>
    <xf numFmtId="0" fontId="0" fillId="0" borderId="0" xfId="0" applyAlignment="1"/>
    <xf numFmtId="0" fontId="12" fillId="0" borderId="0" xfId="0" applyFont="1" applyBorder="1" applyAlignment="1">
      <alignment horizontal="center"/>
    </xf>
    <xf numFmtId="0" fontId="0" fillId="0" borderId="0" xfId="0" applyBorder="1" applyAlignment="1"/>
    <xf numFmtId="0" fontId="0" fillId="0" borderId="0" xfId="0" applyBorder="1" applyAlignment="1">
      <alignment horizontal="center"/>
    </xf>
    <xf numFmtId="0" fontId="51" fillId="0" borderId="24" xfId="0" applyFont="1" applyBorder="1" applyAlignment="1">
      <alignment horizontal="center" vertical="center" wrapText="1"/>
    </xf>
    <xf numFmtId="0" fontId="51" fillId="0" borderId="25" xfId="0" applyFont="1" applyBorder="1" applyAlignment="1">
      <alignment horizontal="center" vertical="center" wrapText="1"/>
    </xf>
    <xf numFmtId="0" fontId="50" fillId="0" borderId="0" xfId="0" applyFont="1" applyAlignment="1">
      <alignment vertical="center" wrapText="1"/>
    </xf>
    <xf numFmtId="0" fontId="51" fillId="0" borderId="23" xfId="0" applyFont="1" applyBorder="1" applyAlignment="1">
      <alignment horizontal="center" vertical="center"/>
    </xf>
    <xf numFmtId="0" fontId="52" fillId="0" borderId="25" xfId="0" applyFont="1" applyBorder="1" applyAlignment="1">
      <alignment horizontal="center" vertical="center"/>
    </xf>
    <xf numFmtId="0" fontId="53" fillId="0" borderId="25" xfId="0" applyFont="1" applyBorder="1" applyAlignment="1">
      <alignment horizontal="center" vertical="center"/>
    </xf>
    <xf numFmtId="0" fontId="54" fillId="0" borderId="0" xfId="0" applyFont="1" applyAlignment="1">
      <alignment vertical="center"/>
    </xf>
    <xf numFmtId="0" fontId="50" fillId="0" borderId="0" xfId="0" applyFont="1" applyBorder="1" applyAlignment="1">
      <alignment vertical="center"/>
    </xf>
    <xf numFmtId="0" fontId="51" fillId="0" borderId="0" xfId="0" applyFont="1" applyBorder="1" applyAlignment="1">
      <alignment vertical="center"/>
    </xf>
    <xf numFmtId="0" fontId="52" fillId="0" borderId="0" xfId="0" applyFont="1" applyBorder="1" applyAlignment="1">
      <alignment horizontal="center" vertical="center"/>
    </xf>
    <xf numFmtId="0" fontId="24" fillId="0" borderId="0" xfId="0" applyFont="1" applyBorder="1" applyAlignment="1">
      <alignment horizontal="center" vertical="center"/>
    </xf>
    <xf numFmtId="0" fontId="49" fillId="0" borderId="0" xfId="0" applyFont="1" applyBorder="1" applyAlignment="1">
      <alignment vertical="center"/>
    </xf>
    <xf numFmtId="0" fontId="51" fillId="0" borderId="26" xfId="0" applyFont="1" applyBorder="1" applyAlignment="1">
      <alignment horizontal="center" vertical="center"/>
    </xf>
    <xf numFmtId="0" fontId="52" fillId="0" borderId="27" xfId="0" applyFont="1" applyBorder="1" applyAlignment="1">
      <alignment horizontal="center" vertical="center"/>
    </xf>
    <xf numFmtId="0" fontId="53" fillId="0" borderId="27" xfId="0" applyFont="1" applyBorder="1" applyAlignment="1">
      <alignment horizontal="center" vertical="center"/>
    </xf>
    <xf numFmtId="0" fontId="0" fillId="0" borderId="0" xfId="0" applyBorder="1" applyAlignment="1">
      <alignment vertical="center"/>
    </xf>
    <xf numFmtId="0" fontId="0" fillId="0" borderId="0" xfId="0" applyBorder="1" applyAlignment="1">
      <alignment horizontal="right"/>
    </xf>
    <xf numFmtId="0" fontId="6" fillId="0" borderId="0" xfId="0" applyFont="1" applyBorder="1" applyAlignment="1">
      <alignment horizontal="right" vertical="top" wrapText="1"/>
    </xf>
    <xf numFmtId="9" fontId="7" fillId="0" borderId="0" xfId="0" applyNumberFormat="1" applyFont="1" applyBorder="1" applyAlignment="1">
      <alignment horizontal="right" vertical="top" wrapText="1"/>
    </xf>
    <xf numFmtId="17" fontId="6" fillId="0" borderId="0" xfId="0" applyNumberFormat="1" applyFont="1" applyBorder="1" applyAlignment="1">
      <alignment vertical="top" wrapText="1"/>
    </xf>
    <xf numFmtId="0" fontId="0" fillId="0" borderId="0" xfId="0" applyFill="1" applyBorder="1" applyAlignment="1">
      <alignment horizontal="center"/>
    </xf>
    <xf numFmtId="0" fontId="0" fillId="0" borderId="0" xfId="0" applyFill="1" applyBorder="1" applyAlignment="1">
      <alignment horizontal="right"/>
    </xf>
    <xf numFmtId="0" fontId="0" fillId="0" borderId="0" xfId="0" applyFill="1" applyBorder="1" applyAlignment="1">
      <alignment horizontal="center" vertical="center"/>
    </xf>
    <xf numFmtId="0" fontId="0" fillId="0" borderId="0" xfId="0" applyFill="1" applyBorder="1" applyAlignment="1"/>
    <xf numFmtId="0" fontId="22" fillId="0" borderId="0" xfId="0" applyFont="1" applyFill="1" applyAlignment="1">
      <alignment wrapText="1"/>
    </xf>
    <xf numFmtId="169" fontId="0" fillId="0" borderId="0" xfId="0" applyNumberFormat="1" applyFont="1"/>
    <xf numFmtId="0" fontId="53" fillId="2" borderId="4" xfId="0" applyFont="1" applyFill="1" applyBorder="1"/>
    <xf numFmtId="168" fontId="0" fillId="2" borderId="1" xfId="3" applyNumberFormat="1" applyFont="1" applyFill="1" applyBorder="1"/>
    <xf numFmtId="6" fontId="0" fillId="2" borderId="1" xfId="0" applyNumberFormat="1" applyFont="1" applyFill="1" applyBorder="1" applyAlignment="1">
      <alignment horizontal="left" wrapText="1"/>
    </xf>
    <xf numFmtId="0" fontId="0" fillId="2" borderId="1" xfId="0" applyFill="1" applyBorder="1" applyAlignment="1">
      <alignment vertical="center" wrapText="1"/>
    </xf>
    <xf numFmtId="0" fontId="53" fillId="2" borderId="1" xfId="0" applyFont="1" applyFill="1" applyBorder="1" applyAlignment="1">
      <alignment horizontal="center" vertical="center"/>
    </xf>
    <xf numFmtId="0" fontId="0" fillId="2" borderId="1" xfId="3" applyNumberFormat="1" applyFont="1" applyFill="1" applyBorder="1" applyAlignment="1">
      <alignment wrapText="1"/>
    </xf>
    <xf numFmtId="0" fontId="53" fillId="2" borderId="4" xfId="0" applyFont="1" applyFill="1" applyBorder="1" applyAlignment="1">
      <alignment horizontal="left"/>
    </xf>
    <xf numFmtId="0" fontId="0" fillId="5" borderId="1" xfId="0" applyFill="1" applyBorder="1"/>
    <xf numFmtId="0" fontId="0" fillId="2" borderId="1" xfId="0" applyNumberFormat="1" applyFill="1" applyBorder="1" applyAlignment="1">
      <alignment horizontal="left" vertical="center" wrapText="1"/>
    </xf>
    <xf numFmtId="49" fontId="4" fillId="0" borderId="0" xfId="0" applyNumberFormat="1" applyFont="1" applyAlignment="1">
      <alignment horizontal="left"/>
    </xf>
    <xf numFmtId="0" fontId="0" fillId="0" borderId="0" xfId="0" applyFill="1" applyBorder="1" applyAlignment="1">
      <alignment horizontal="left" vertical="center"/>
    </xf>
    <xf numFmtId="0" fontId="2" fillId="0" borderId="20" xfId="0" applyFont="1" applyFill="1" applyBorder="1" applyAlignment="1">
      <alignment horizontal="center" vertical="center"/>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xf>
    <xf numFmtId="0" fontId="37" fillId="0" borderId="20" xfId="0" applyFont="1" applyFill="1" applyBorder="1" applyAlignment="1">
      <alignment horizontal="center" vertical="center"/>
    </xf>
    <xf numFmtId="0" fontId="2" fillId="0" borderId="29" xfId="0" applyFont="1" applyFill="1" applyBorder="1" applyAlignment="1">
      <alignment horizontal="center" vertical="center"/>
    </xf>
    <xf numFmtId="0" fontId="2" fillId="4" borderId="28" xfId="0" applyFont="1" applyFill="1" applyBorder="1" applyAlignment="1">
      <alignment horizontal="center" vertical="center"/>
    </xf>
    <xf numFmtId="0" fontId="15" fillId="2" borderId="1" xfId="0" applyFont="1" applyFill="1" applyBorder="1" applyAlignment="1">
      <alignment vertical="center" wrapText="1"/>
    </xf>
    <xf numFmtId="0" fontId="0" fillId="2" borderId="1" xfId="3" applyNumberFormat="1" applyFont="1" applyFill="1" applyBorder="1" applyAlignment="1">
      <alignment horizontal="left" vertical="top" wrapText="1"/>
    </xf>
    <xf numFmtId="4" fontId="0" fillId="0" borderId="0" xfId="0" applyNumberFormat="1" applyAlignment="1"/>
    <xf numFmtId="3" fontId="0" fillId="2" borderId="1" xfId="0" applyNumberFormat="1" applyFill="1" applyBorder="1"/>
    <xf numFmtId="14" fontId="0" fillId="2" borderId="1" xfId="0" applyNumberFormat="1" applyFill="1" applyBorder="1"/>
    <xf numFmtId="22" fontId="0" fillId="0" borderId="14" xfId="0" applyNumberFormat="1" applyFont="1" applyFill="1" applyBorder="1"/>
    <xf numFmtId="4" fontId="0" fillId="0" borderId="0" xfId="0" applyNumberFormat="1" applyBorder="1"/>
    <xf numFmtId="0" fontId="20" fillId="0" borderId="0" xfId="0" applyFont="1" applyBorder="1" applyAlignment="1">
      <alignment horizontal="center" vertical="center"/>
    </xf>
    <xf numFmtId="0" fontId="2" fillId="3" borderId="19" xfId="0" applyFont="1" applyFill="1" applyBorder="1" applyAlignment="1">
      <alignment horizontal="center" vertical="center"/>
    </xf>
    <xf numFmtId="0" fontId="2" fillId="0" borderId="0" xfId="0" applyFont="1" applyAlignment="1">
      <alignment horizontal="center" vertical="center"/>
    </xf>
    <xf numFmtId="0" fontId="0" fillId="0" borderId="0" xfId="0" applyAlignment="1">
      <alignment horizontal="left" vertical="center"/>
    </xf>
    <xf numFmtId="0" fontId="37" fillId="3" borderId="20" xfId="0" applyFont="1" applyFill="1" applyBorder="1" applyAlignment="1">
      <alignment horizontal="center" vertical="center"/>
    </xf>
    <xf numFmtId="0" fontId="0" fillId="0" borderId="0" xfId="0" applyAlignment="1">
      <alignment horizontal="center" vertical="center"/>
    </xf>
    <xf numFmtId="0" fontId="0" fillId="3" borderId="1" xfId="0" applyFont="1" applyFill="1" applyBorder="1" applyAlignment="1">
      <alignment horizontal="center" vertical="center"/>
    </xf>
    <xf numFmtId="0" fontId="0" fillId="4" borderId="1" xfId="0" applyFill="1" applyBorder="1" applyAlignment="1">
      <alignment horizontal="center" vertical="center"/>
    </xf>
    <xf numFmtId="0" fontId="0" fillId="3" borderId="1" xfId="0" applyFill="1" applyBorder="1" applyAlignment="1">
      <alignment horizontal="center" vertical="center"/>
    </xf>
    <xf numFmtId="168" fontId="0" fillId="0" borderId="1" xfId="3" applyNumberFormat="1" applyFont="1" applyFill="1" applyBorder="1" applyAlignment="1">
      <alignment horizontal="left" vertical="center"/>
    </xf>
    <xf numFmtId="0" fontId="0" fillId="0" borderId="1" xfId="0" applyFont="1" applyFill="1" applyBorder="1" applyAlignment="1">
      <alignment horizontal="left" vertical="center"/>
    </xf>
    <xf numFmtId="168" fontId="0" fillId="0" borderId="9" xfId="3" applyNumberFormat="1" applyFont="1" applyFill="1" applyBorder="1" applyAlignment="1">
      <alignment horizontal="left" vertical="center"/>
    </xf>
    <xf numFmtId="0" fontId="4" fillId="0" borderId="1" xfId="0" quotePrefix="1" applyFont="1" applyFill="1" applyBorder="1" applyAlignment="1">
      <alignment horizontal="left" vertical="center"/>
    </xf>
    <xf numFmtId="14" fontId="4" fillId="0" borderId="1" xfId="0" quotePrefix="1" applyNumberFormat="1" applyFont="1" applyFill="1" applyBorder="1" applyAlignment="1">
      <alignment horizontal="left" vertical="center"/>
    </xf>
    <xf numFmtId="17" fontId="4" fillId="0" borderId="9" xfId="0" quotePrefix="1" applyNumberFormat="1" applyFont="1" applyFill="1" applyBorder="1" applyAlignment="1">
      <alignment horizontal="left" vertical="center"/>
    </xf>
    <xf numFmtId="0" fontId="4" fillId="0" borderId="9" xfId="0" quotePrefix="1" applyFont="1" applyFill="1" applyBorder="1" applyAlignment="1">
      <alignment horizontal="left" vertical="center"/>
    </xf>
    <xf numFmtId="0" fontId="0" fillId="0" borderId="1" xfId="0" applyFont="1" applyFill="1" applyBorder="1" applyAlignment="1">
      <alignment horizontal="left"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left" vertical="center"/>
    </xf>
    <xf numFmtId="168" fontId="0" fillId="0" borderId="0" xfId="3" applyNumberFormat="1" applyFont="1" applyFill="1" applyBorder="1" applyAlignment="1">
      <alignment horizontal="left" vertical="center"/>
    </xf>
    <xf numFmtId="167" fontId="0" fillId="0" borderId="1" xfId="3" applyNumberFormat="1" applyFont="1" applyFill="1" applyBorder="1" applyAlignment="1">
      <alignment horizontal="left" vertical="center"/>
    </xf>
    <xf numFmtId="0" fontId="4" fillId="0" borderId="9" xfId="0" applyFont="1" applyFill="1" applyBorder="1" applyAlignment="1">
      <alignment horizontal="left" vertical="center"/>
    </xf>
    <xf numFmtId="167" fontId="0" fillId="0" borderId="9" xfId="3" applyNumberFormat="1" applyFont="1" applyFill="1" applyBorder="1" applyAlignment="1">
      <alignment horizontal="left" vertical="center"/>
    </xf>
    <xf numFmtId="0" fontId="4" fillId="0" borderId="1" xfId="2" applyFont="1" applyFill="1" applyBorder="1" applyAlignment="1">
      <alignment horizontal="left" vertical="center" wrapText="1"/>
    </xf>
    <xf numFmtId="0" fontId="4" fillId="0" borderId="9" xfId="2" applyFont="1" applyFill="1" applyBorder="1" applyAlignment="1">
      <alignment horizontal="left" vertical="center" wrapText="1"/>
    </xf>
    <xf numFmtId="167" fontId="4" fillId="0" borderId="9" xfId="3" applyNumberFormat="1" applyFont="1" applyFill="1" applyBorder="1" applyAlignment="1">
      <alignment horizontal="left" vertical="center"/>
    </xf>
    <xf numFmtId="0" fontId="37" fillId="8" borderId="0" xfId="0" applyFont="1" applyFill="1" applyAlignment="1">
      <alignment horizontal="left" vertical="center"/>
    </xf>
    <xf numFmtId="0" fontId="0" fillId="0" borderId="9" xfId="0" applyFill="1" applyBorder="1" applyAlignment="1">
      <alignment horizontal="left" vertical="center"/>
    </xf>
    <xf numFmtId="0" fontId="0" fillId="0" borderId="9" xfId="0" applyFill="1" applyBorder="1" applyAlignment="1">
      <alignment horizontal="left" vertical="center" wrapText="1"/>
    </xf>
    <xf numFmtId="0" fontId="0" fillId="0" borderId="2" xfId="0" applyFill="1" applyBorder="1" applyAlignment="1">
      <alignment horizontal="left" vertical="center"/>
    </xf>
    <xf numFmtId="0" fontId="0" fillId="0" borderId="1" xfId="0" applyBorder="1" applyAlignment="1">
      <alignment horizontal="left" vertical="center"/>
    </xf>
    <xf numFmtId="0" fontId="0" fillId="0" borderId="5" xfId="0" applyFill="1" applyBorder="1" applyAlignment="1">
      <alignment horizontal="left" vertical="center"/>
    </xf>
    <xf numFmtId="0" fontId="37" fillId="9" borderId="0" xfId="0" applyFont="1" applyFill="1" applyBorder="1" applyAlignment="1">
      <alignment horizontal="left" vertical="center"/>
    </xf>
    <xf numFmtId="0" fontId="2" fillId="10" borderId="0" xfId="0" applyFont="1" applyFill="1" applyAlignment="1">
      <alignment horizontal="left" vertical="center"/>
    </xf>
    <xf numFmtId="0" fontId="0" fillId="0" borderId="6" xfId="0" applyBorder="1" applyAlignment="1">
      <alignment horizontal="left" vertical="center"/>
    </xf>
    <xf numFmtId="0" fontId="2" fillId="11" borderId="0" xfId="0" applyFont="1" applyFill="1" applyAlignment="1">
      <alignment horizontal="left" vertical="center"/>
    </xf>
    <xf numFmtId="0" fontId="0" fillId="0" borderId="0" xfId="0" applyFill="1" applyAlignment="1">
      <alignment horizontal="left" vertical="center"/>
    </xf>
    <xf numFmtId="0" fontId="2" fillId="6" borderId="0" xfId="0" applyFont="1" applyFill="1" applyAlignment="1">
      <alignment horizontal="left" vertical="center"/>
    </xf>
    <xf numFmtId="0" fontId="2" fillId="12" borderId="0" xfId="0" applyFont="1" applyFill="1" applyAlignment="1">
      <alignment horizontal="left" vertical="center"/>
    </xf>
    <xf numFmtId="0" fontId="12" fillId="0" borderId="6" xfId="0" applyFont="1" applyBorder="1" applyAlignment="1">
      <alignment horizontal="center"/>
    </xf>
    <xf numFmtId="170" fontId="0" fillId="0" borderId="0" xfId="0" applyNumberFormat="1" applyFont="1"/>
    <xf numFmtId="170" fontId="0" fillId="0" borderId="0" xfId="0" applyNumberFormat="1" applyFont="1" applyAlignment="1">
      <alignment horizontal="left"/>
    </xf>
    <xf numFmtId="0" fontId="0" fillId="2" borderId="1" xfId="3" applyNumberFormat="1" applyFont="1" applyFill="1" applyBorder="1" applyAlignment="1">
      <alignment horizontal="left" vertical="center" wrapText="1"/>
    </xf>
    <xf numFmtId="0" fontId="2" fillId="2" borderId="4" xfId="0" applyFont="1" applyFill="1" applyBorder="1"/>
    <xf numFmtId="0" fontId="2" fillId="13" borderId="0" xfId="0" applyFont="1" applyFill="1" applyAlignment="1">
      <alignment horizontal="left" vertical="center"/>
    </xf>
    <xf numFmtId="0" fontId="4" fillId="0" borderId="1" xfId="0" applyFont="1" applyFill="1" applyBorder="1" applyAlignment="1">
      <alignment horizontal="left" vertical="center" wrapText="1"/>
    </xf>
    <xf numFmtId="168" fontId="4" fillId="0" borderId="1" xfId="3" applyNumberFormat="1" applyFont="1" applyFill="1" applyBorder="1" applyAlignment="1">
      <alignment horizontal="left" vertical="center"/>
    </xf>
    <xf numFmtId="0" fontId="4" fillId="0" borderId="2" xfId="0" applyFont="1" applyFill="1" applyBorder="1" applyAlignment="1">
      <alignment horizontal="left" vertical="center"/>
    </xf>
    <xf numFmtId="167" fontId="4" fillId="0" borderId="1" xfId="3" applyNumberFormat="1" applyFont="1" applyFill="1" applyBorder="1" applyAlignment="1">
      <alignment horizontal="left" vertical="center"/>
    </xf>
    <xf numFmtId="168" fontId="4" fillId="0" borderId="1" xfId="3" applyNumberFormat="1" applyFont="1" applyFill="1" applyBorder="1" applyAlignment="1">
      <alignment horizontal="left" vertical="center" wrapText="1"/>
    </xf>
    <xf numFmtId="0" fontId="12" fillId="0" borderId="6" xfId="0" applyFont="1" applyBorder="1" applyAlignment="1">
      <alignment horizontal="center"/>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9" xfId="0" applyFont="1" applyFill="1" applyBorder="1" applyAlignment="1">
      <alignment horizontal="left" vertical="center"/>
    </xf>
    <xf numFmtId="168" fontId="0" fillId="4" borderId="1" xfId="3" applyNumberFormat="1" applyFont="1" applyFill="1" applyBorder="1" applyAlignment="1">
      <alignment horizontal="left" vertical="center" wrapText="1"/>
    </xf>
    <xf numFmtId="167" fontId="0" fillId="4" borderId="1" xfId="3" applyNumberFormat="1" applyFont="1" applyFill="1" applyBorder="1" applyAlignment="1">
      <alignment horizontal="center" vertical="center"/>
    </xf>
    <xf numFmtId="169" fontId="1" fillId="0" borderId="0" xfId="0" applyNumberFormat="1" applyFont="1"/>
    <xf numFmtId="0" fontId="4" fillId="0" borderId="2" xfId="0" applyFont="1" applyFill="1" applyBorder="1" applyAlignment="1">
      <alignment horizontal="left" vertical="center" wrapText="1"/>
    </xf>
    <xf numFmtId="0" fontId="0" fillId="0" borderId="0" xfId="0" applyFont="1" applyFill="1" applyBorder="1" applyAlignment="1">
      <alignment horizontal="left" vertical="center" wrapText="1"/>
    </xf>
    <xf numFmtId="0" fontId="1" fillId="0" borderId="0" xfId="0" applyFont="1" applyFill="1" applyBorder="1" applyAlignment="1">
      <alignment horizontal="left" vertical="center"/>
    </xf>
    <xf numFmtId="167" fontId="4" fillId="0" borderId="0" xfId="3" applyNumberFormat="1" applyFont="1" applyFill="1" applyBorder="1" applyAlignment="1">
      <alignment horizontal="left" vertical="center"/>
    </xf>
    <xf numFmtId="0" fontId="4" fillId="0" borderId="0" xfId="0" applyFont="1" applyFill="1"/>
    <xf numFmtId="0" fontId="1"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9" xfId="0" applyFont="1" applyFill="1" applyBorder="1" applyAlignment="1">
      <alignment horizontal="left" vertical="center" wrapText="1"/>
    </xf>
    <xf numFmtId="168" fontId="4" fillId="0" borderId="0" xfId="3" applyNumberFormat="1" applyFont="1" applyFill="1" applyBorder="1" applyAlignment="1">
      <alignment horizontal="left" vertical="center"/>
    </xf>
    <xf numFmtId="0" fontId="4" fillId="0" borderId="15" xfId="0" applyFont="1" applyFill="1" applyBorder="1" applyAlignment="1">
      <alignment horizontal="left" vertical="center"/>
    </xf>
    <xf numFmtId="168" fontId="1" fillId="0" borderId="1" xfId="3" applyNumberFormat="1" applyFont="1" applyFill="1" applyBorder="1" applyAlignment="1">
      <alignment horizontal="left" vertical="center"/>
    </xf>
    <xf numFmtId="167" fontId="1" fillId="0" borderId="1" xfId="3" applyNumberFormat="1" applyFont="1" applyFill="1" applyBorder="1" applyAlignment="1">
      <alignment horizontal="left" vertical="center"/>
    </xf>
    <xf numFmtId="0" fontId="4" fillId="0" borderId="2" xfId="0" applyFont="1" applyBorder="1" applyAlignment="1">
      <alignment vertical="center" wrapText="1"/>
    </xf>
    <xf numFmtId="0" fontId="0" fillId="0" borderId="0" xfId="0" applyFill="1" applyAlignment="1">
      <alignment horizontal="left"/>
    </xf>
    <xf numFmtId="0" fontId="0" fillId="0" borderId="0" xfId="0" applyFont="1" applyFill="1" applyBorder="1" applyAlignment="1">
      <alignment horizontal="center" vertical="center"/>
    </xf>
    <xf numFmtId="167" fontId="0" fillId="0" borderId="0" xfId="3" applyNumberFormat="1" applyFont="1" applyFill="1" applyBorder="1" applyAlignment="1">
      <alignment horizontal="center" vertical="center"/>
    </xf>
    <xf numFmtId="168" fontId="0" fillId="0" borderId="0" xfId="3" applyNumberFormat="1" applyFont="1" applyFill="1" applyBorder="1" applyAlignment="1">
      <alignment horizontal="left" vertical="center" wrapText="1"/>
    </xf>
    <xf numFmtId="0" fontId="2" fillId="0" borderId="0" xfId="0" applyFont="1" applyFill="1" applyAlignment="1">
      <alignment horizontal="center"/>
    </xf>
    <xf numFmtId="168" fontId="0" fillId="4" borderId="15" xfId="3" applyNumberFormat="1" applyFont="1" applyFill="1" applyBorder="1" applyAlignment="1">
      <alignment horizontal="left" vertical="center" wrapText="1"/>
    </xf>
    <xf numFmtId="0" fontId="12" fillId="0" borderId="6" xfId="0" applyFont="1" applyBorder="1" applyAlignment="1">
      <alignment horizontal="center"/>
    </xf>
    <xf numFmtId="0" fontId="12" fillId="0" borderId="6" xfId="0" applyFont="1" applyBorder="1" applyAlignment="1">
      <alignment horizontal="center"/>
    </xf>
    <xf numFmtId="0" fontId="0" fillId="3" borderId="1" xfId="0" applyFont="1" applyFill="1" applyBorder="1" applyAlignment="1">
      <alignment horizontal="center" vertical="center" wrapText="1"/>
    </xf>
    <xf numFmtId="0" fontId="12" fillId="0" borderId="6" xfId="0" applyFont="1" applyBorder="1" applyAlignment="1">
      <alignment horizontal="center"/>
    </xf>
    <xf numFmtId="0" fontId="4" fillId="2" borderId="1" xfId="3" applyNumberFormat="1" applyFont="1" applyFill="1" applyBorder="1" applyAlignment="1">
      <alignment horizontal="left" vertical="top" wrapText="1"/>
    </xf>
    <xf numFmtId="0" fontId="57" fillId="0" borderId="0" xfId="0" applyFont="1" applyAlignment="1">
      <alignment vertical="top" wrapText="1"/>
    </xf>
    <xf numFmtId="0" fontId="20" fillId="0" borderId="1" xfId="0" applyFont="1" applyBorder="1" applyAlignment="1">
      <alignment horizontal="left" vertical="top" wrapText="1"/>
    </xf>
    <xf numFmtId="0" fontId="37" fillId="14" borderId="0" xfId="0" applyFont="1" applyFill="1" applyAlignment="1">
      <alignment horizontal="left" vertical="center"/>
    </xf>
    <xf numFmtId="0" fontId="58" fillId="2" borderId="1" xfId="3" applyNumberFormat="1" applyFont="1" applyFill="1" applyBorder="1" applyAlignment="1">
      <alignment horizontal="left" wrapText="1"/>
    </xf>
    <xf numFmtId="167" fontId="1" fillId="0" borderId="9" xfId="3" applyNumberFormat="1" applyFont="1" applyFill="1" applyBorder="1" applyAlignment="1">
      <alignment horizontal="left" vertical="center"/>
    </xf>
    <xf numFmtId="0" fontId="0" fillId="0" borderId="10" xfId="0" applyBorder="1" applyAlignment="1">
      <alignment horizontal="center"/>
    </xf>
    <xf numFmtId="0" fontId="0" fillId="0" borderId="18" xfId="0" applyBorder="1" applyAlignment="1">
      <alignment horizontal="center"/>
    </xf>
    <xf numFmtId="0" fontId="0" fillId="0" borderId="14" xfId="0" applyBorder="1" applyAlignment="1">
      <alignment horizontal="center"/>
    </xf>
    <xf numFmtId="0" fontId="33" fillId="0" borderId="0" xfId="0" applyFont="1" applyAlignment="1">
      <alignment horizontal="center"/>
    </xf>
    <xf numFmtId="0" fontId="0" fillId="2" borderId="16" xfId="0" applyFill="1" applyBorder="1" applyAlignment="1">
      <alignment horizontal="center"/>
    </xf>
    <xf numFmtId="0" fontId="0" fillId="2" borderId="8" xfId="0" applyFill="1" applyBorder="1" applyAlignment="1">
      <alignment horizontal="center"/>
    </xf>
    <xf numFmtId="0" fontId="0" fillId="2" borderId="17" xfId="0" applyFill="1" applyBorder="1" applyAlignment="1">
      <alignment horizontal="center"/>
    </xf>
    <xf numFmtId="0" fontId="0" fillId="2" borderId="14" xfId="0" applyFill="1" applyBorder="1" applyAlignment="1">
      <alignment horizontal="center"/>
    </xf>
    <xf numFmtId="0" fontId="0" fillId="2" borderId="0" xfId="0" applyFill="1" applyBorder="1" applyAlignment="1">
      <alignment horizontal="center"/>
    </xf>
    <xf numFmtId="0" fontId="0" fillId="2" borderId="10" xfId="0" applyFill="1" applyBorder="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xf>
    <xf numFmtId="0" fontId="0" fillId="0" borderId="14" xfId="0" applyFill="1" applyBorder="1" applyAlignment="1">
      <alignment horizontal="center" wrapText="1"/>
    </xf>
    <xf numFmtId="0" fontId="0" fillId="0" borderId="0" xfId="0" applyFill="1" applyAlignment="1">
      <alignment horizontal="center" wrapText="1"/>
    </xf>
    <xf numFmtId="0" fontId="12" fillId="2" borderId="1" xfId="0" applyFont="1" applyFill="1" applyBorder="1" applyAlignment="1">
      <alignment horizontal="center"/>
    </xf>
    <xf numFmtId="0" fontId="0" fillId="5" borderId="2" xfId="0" applyFont="1" applyFill="1" applyBorder="1" applyAlignment="1">
      <alignment horizontal="left" vertical="center" wrapText="1"/>
    </xf>
    <xf numFmtId="0" fontId="0" fillId="5" borderId="3"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2" xfId="0" applyFont="1" applyFill="1" applyBorder="1" applyAlignment="1">
      <alignment horizontal="center"/>
    </xf>
    <xf numFmtId="0" fontId="12" fillId="2" borderId="15" xfId="0" applyFont="1" applyFill="1" applyBorder="1" applyAlignment="1">
      <alignment horizontal="center"/>
    </xf>
    <xf numFmtId="0" fontId="12" fillId="0" borderId="6" xfId="0" applyFont="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2" borderId="15" xfId="0" applyFill="1" applyBorder="1" applyAlignment="1">
      <alignment horizontal="center"/>
    </xf>
    <xf numFmtId="0" fontId="0" fillId="0" borderId="0" xfId="0" applyFill="1" applyBorder="1" applyAlignment="1">
      <alignment horizontal="center" wrapText="1"/>
    </xf>
    <xf numFmtId="0" fontId="0" fillId="0" borderId="14" xfId="0" applyBorder="1" applyAlignment="1">
      <alignment horizontal="center" wrapText="1"/>
    </xf>
    <xf numFmtId="0" fontId="0" fillId="0" borderId="0" xfId="0" applyBorder="1" applyAlignment="1">
      <alignment horizontal="center" wrapText="1"/>
    </xf>
    <xf numFmtId="0" fontId="0" fillId="0" borderId="5" xfId="0" applyBorder="1" applyAlignment="1">
      <alignment horizontal="center" wrapText="1"/>
    </xf>
    <xf numFmtId="0" fontId="0" fillId="0" borderId="6" xfId="0" applyBorder="1" applyAlignment="1">
      <alignment horizontal="center" wrapText="1"/>
    </xf>
    <xf numFmtId="0" fontId="53" fillId="2" borderId="4" xfId="0" applyFont="1" applyFill="1" applyBorder="1" applyAlignment="1">
      <alignment horizontal="center" vertical="center"/>
    </xf>
    <xf numFmtId="0" fontId="53" fillId="2" borderId="9"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9" xfId="0" applyFont="1" applyFill="1" applyBorder="1" applyAlignment="1">
      <alignment horizontal="center" vertical="center"/>
    </xf>
    <xf numFmtId="0" fontId="0" fillId="5" borderId="2" xfId="0" applyFill="1" applyBorder="1" applyAlignment="1">
      <alignment vertical="center" wrapText="1"/>
    </xf>
    <xf numFmtId="0" fontId="0" fillId="5" borderId="3" xfId="0" applyFill="1" applyBorder="1" applyAlignment="1">
      <alignment vertical="center" wrapText="1"/>
    </xf>
    <xf numFmtId="0" fontId="0" fillId="5" borderId="15" xfId="0" applyFill="1" applyBorder="1" applyAlignment="1">
      <alignment vertical="center" wrapText="1"/>
    </xf>
    <xf numFmtId="0" fontId="0" fillId="0" borderId="0" xfId="0" applyFill="1" applyBorder="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15" xfId="0" applyFont="1" applyFill="1" applyBorder="1" applyAlignment="1">
      <alignment horizontal="center"/>
    </xf>
    <xf numFmtId="0" fontId="2" fillId="0" borderId="0" xfId="0" applyFont="1" applyBorder="1" applyAlignment="1">
      <alignment horizontal="center"/>
    </xf>
    <xf numFmtId="0" fontId="15" fillId="2" borderId="4" xfId="0" applyFont="1" applyFill="1" applyBorder="1" applyAlignment="1">
      <alignment horizontal="left" vertical="center" wrapText="1"/>
    </xf>
    <xf numFmtId="0" fontId="15" fillId="2" borderId="9" xfId="0" applyFont="1" applyFill="1" applyBorder="1" applyAlignment="1">
      <alignment horizontal="left" vertical="center" wrapText="1"/>
    </xf>
    <xf numFmtId="0" fontId="1" fillId="5" borderId="2" xfId="0" applyFont="1" applyFill="1" applyBorder="1" applyAlignment="1">
      <alignment horizontal="left" vertical="center" wrapText="1"/>
    </xf>
    <xf numFmtId="0" fontId="1" fillId="5" borderId="3" xfId="0" applyFont="1" applyFill="1" applyBorder="1" applyAlignment="1">
      <alignment horizontal="left" vertical="center" wrapText="1"/>
    </xf>
    <xf numFmtId="0" fontId="1" fillId="5" borderId="15" xfId="0" applyFont="1" applyFill="1" applyBorder="1" applyAlignment="1">
      <alignment horizontal="left" vertical="center" wrapText="1"/>
    </xf>
    <xf numFmtId="0" fontId="15" fillId="2" borderId="4" xfId="0" applyFont="1" applyFill="1" applyBorder="1" applyAlignment="1">
      <alignment horizontal="left" vertical="center"/>
    </xf>
    <xf numFmtId="0" fontId="15" fillId="2" borderId="9" xfId="0" applyFont="1" applyFill="1" applyBorder="1" applyAlignment="1">
      <alignment horizontal="left" vertical="center"/>
    </xf>
    <xf numFmtId="0" fontId="0" fillId="0" borderId="2" xfId="0" applyFill="1" applyBorder="1" applyAlignment="1">
      <alignment horizontal="left" wrapText="1"/>
    </xf>
    <xf numFmtId="0" fontId="0" fillId="0" borderId="3" xfId="0" applyFill="1" applyBorder="1" applyAlignment="1">
      <alignment horizontal="left" wrapText="1"/>
    </xf>
    <xf numFmtId="0" fontId="0" fillId="0" borderId="15" xfId="0" applyFill="1" applyBorder="1" applyAlignment="1">
      <alignment horizontal="left" wrapText="1"/>
    </xf>
    <xf numFmtId="0" fontId="0" fillId="5" borderId="2" xfId="0" applyFill="1" applyBorder="1" applyAlignment="1">
      <alignment horizontal="left" vertical="center" wrapText="1"/>
    </xf>
    <xf numFmtId="0" fontId="0" fillId="5" borderId="3" xfId="0" applyFill="1" applyBorder="1" applyAlignment="1">
      <alignment horizontal="left" vertical="center" wrapText="1"/>
    </xf>
    <xf numFmtId="0" fontId="0" fillId="5" borderId="15" xfId="0" applyFill="1" applyBorder="1" applyAlignment="1">
      <alignment horizontal="left" vertical="center" wrapText="1"/>
    </xf>
    <xf numFmtId="0" fontId="0" fillId="5" borderId="2" xfId="0" applyFill="1" applyBorder="1" applyAlignment="1">
      <alignment horizontal="left" wrapText="1"/>
    </xf>
    <xf numFmtId="0" fontId="0" fillId="5" borderId="3" xfId="0" applyFill="1" applyBorder="1" applyAlignment="1">
      <alignment horizontal="left" wrapText="1"/>
    </xf>
    <xf numFmtId="0" fontId="0" fillId="5" borderId="15" xfId="0" applyFill="1" applyBorder="1" applyAlignment="1">
      <alignment horizontal="left" wrapText="1"/>
    </xf>
    <xf numFmtId="0" fontId="13" fillId="2" borderId="4" xfId="0" applyFont="1" applyFill="1" applyBorder="1" applyAlignment="1">
      <alignment horizontal="center" vertical="center"/>
    </xf>
    <xf numFmtId="0" fontId="13" fillId="2" borderId="9" xfId="0" applyFont="1" applyFill="1" applyBorder="1" applyAlignment="1">
      <alignment horizontal="center" vertical="center"/>
    </xf>
    <xf numFmtId="0" fontId="24" fillId="2" borderId="4" xfId="0" applyFont="1" applyFill="1" applyBorder="1" applyAlignment="1">
      <alignment horizontal="left" vertical="center"/>
    </xf>
    <xf numFmtId="0" fontId="24" fillId="2" borderId="9" xfId="0" applyFont="1" applyFill="1" applyBorder="1" applyAlignment="1">
      <alignment horizontal="left" vertical="center"/>
    </xf>
    <xf numFmtId="0" fontId="5" fillId="5" borderId="2" xfId="0" applyFont="1" applyFill="1" applyBorder="1" applyAlignment="1">
      <alignment horizontal="left" wrapText="1"/>
    </xf>
    <xf numFmtId="0" fontId="5" fillId="5" borderId="3" xfId="0" applyFont="1" applyFill="1" applyBorder="1" applyAlignment="1">
      <alignment horizontal="left" wrapText="1"/>
    </xf>
    <xf numFmtId="0" fontId="5" fillId="5" borderId="15" xfId="0" applyFont="1" applyFill="1" applyBorder="1" applyAlignment="1">
      <alignment horizontal="left" wrapText="1"/>
    </xf>
    <xf numFmtId="0" fontId="4" fillId="5" borderId="2" xfId="0" applyFont="1" applyFill="1" applyBorder="1" applyAlignment="1">
      <alignment vertical="center" wrapText="1"/>
    </xf>
    <xf numFmtId="0" fontId="4" fillId="5" borderId="3" xfId="0" applyFont="1" applyFill="1" applyBorder="1" applyAlignment="1">
      <alignment vertical="center" wrapText="1"/>
    </xf>
    <xf numFmtId="0" fontId="4" fillId="5" borderId="15" xfId="0" applyFont="1" applyFill="1" applyBorder="1" applyAlignment="1">
      <alignment vertical="center" wrapText="1"/>
    </xf>
    <xf numFmtId="0" fontId="13" fillId="2" borderId="16" xfId="0" applyFont="1" applyFill="1" applyBorder="1" applyAlignment="1">
      <alignment horizontal="center" wrapText="1"/>
    </xf>
    <xf numFmtId="0" fontId="13" fillId="2" borderId="8" xfId="0" applyFont="1" applyFill="1" applyBorder="1" applyAlignment="1">
      <alignment horizontal="center" wrapText="1"/>
    </xf>
    <xf numFmtId="0" fontId="13" fillId="2" borderId="17" xfId="0" applyFont="1" applyFill="1" applyBorder="1" applyAlignment="1">
      <alignment horizontal="center" wrapText="1"/>
    </xf>
    <xf numFmtId="0" fontId="13" fillId="2" borderId="14" xfId="0" applyFont="1" applyFill="1" applyBorder="1" applyAlignment="1">
      <alignment horizontal="center" wrapText="1"/>
    </xf>
    <xf numFmtId="0" fontId="13" fillId="2" borderId="0" xfId="0" applyFont="1" applyFill="1" applyBorder="1" applyAlignment="1">
      <alignment horizontal="center" wrapText="1"/>
    </xf>
    <xf numFmtId="0" fontId="13" fillId="2" borderId="10" xfId="0" applyFont="1" applyFill="1" applyBorder="1" applyAlignment="1">
      <alignment horizontal="center" wrapText="1"/>
    </xf>
    <xf numFmtId="0" fontId="13" fillId="2" borderId="5" xfId="0" applyFont="1" applyFill="1" applyBorder="1" applyAlignment="1">
      <alignment horizontal="center" wrapText="1"/>
    </xf>
    <xf numFmtId="0" fontId="13" fillId="2" borderId="6" xfId="0" applyFont="1" applyFill="1" applyBorder="1" applyAlignment="1">
      <alignment horizontal="center" wrapText="1"/>
    </xf>
    <xf numFmtId="0" fontId="13" fillId="2" borderId="7" xfId="0" applyFont="1" applyFill="1" applyBorder="1" applyAlignment="1">
      <alignment horizontal="center" wrapText="1"/>
    </xf>
    <xf numFmtId="0" fontId="5" fillId="5" borderId="2"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15" xfId="0" applyFont="1" applyFill="1" applyBorder="1" applyAlignment="1">
      <alignment horizontal="left" vertical="center" wrapText="1"/>
    </xf>
    <xf numFmtId="0" fontId="2" fillId="0" borderId="6" xfId="0" applyFont="1" applyBorder="1" applyAlignment="1">
      <alignment horizontal="center"/>
    </xf>
    <xf numFmtId="0" fontId="4" fillId="2" borderId="4" xfId="0" applyFont="1" applyFill="1" applyBorder="1" applyAlignment="1">
      <alignment horizontal="left" vertical="center"/>
    </xf>
    <xf numFmtId="0" fontId="4" fillId="2" borderId="9" xfId="0" applyFont="1" applyFill="1" applyBorder="1" applyAlignment="1">
      <alignment horizontal="left" vertical="center"/>
    </xf>
    <xf numFmtId="0" fontId="13" fillId="2" borderId="16" xfId="0" applyFont="1" applyFill="1" applyBorder="1" applyAlignment="1">
      <alignment wrapText="1"/>
    </xf>
    <xf numFmtId="0" fontId="13" fillId="2" borderId="8" xfId="0" applyFont="1" applyFill="1" applyBorder="1" applyAlignment="1">
      <alignment wrapText="1"/>
    </xf>
    <xf numFmtId="0" fontId="13" fillId="2" borderId="17" xfId="0" applyFont="1" applyFill="1" applyBorder="1" applyAlignment="1">
      <alignment wrapText="1"/>
    </xf>
    <xf numFmtId="0" fontId="13" fillId="2" borderId="14" xfId="0" applyFont="1" applyFill="1" applyBorder="1" applyAlignment="1">
      <alignment wrapText="1"/>
    </xf>
    <xf numFmtId="0" fontId="13" fillId="2" borderId="0" xfId="0" applyFont="1" applyFill="1" applyBorder="1" applyAlignment="1">
      <alignment wrapText="1"/>
    </xf>
    <xf numFmtId="0" fontId="13" fillId="2" borderId="10" xfId="0" applyFont="1" applyFill="1" applyBorder="1" applyAlignment="1">
      <alignment wrapText="1"/>
    </xf>
    <xf numFmtId="0" fontId="13" fillId="2" borderId="5" xfId="0" applyFont="1" applyFill="1" applyBorder="1" applyAlignment="1">
      <alignment wrapText="1"/>
    </xf>
    <xf numFmtId="0" fontId="13" fillId="2" borderId="6" xfId="0" applyFont="1" applyFill="1" applyBorder="1" applyAlignment="1">
      <alignment wrapText="1"/>
    </xf>
    <xf numFmtId="0" fontId="13" fillId="2" borderId="7" xfId="0" applyFont="1" applyFill="1" applyBorder="1" applyAlignment="1">
      <alignment wrapText="1"/>
    </xf>
    <xf numFmtId="0" fontId="28" fillId="2" borderId="1" xfId="0" applyFont="1" applyFill="1" applyBorder="1" applyAlignment="1">
      <alignment horizontal="center"/>
    </xf>
    <xf numFmtId="0" fontId="13" fillId="2" borderId="16" xfId="0" applyFont="1" applyFill="1" applyBorder="1" applyAlignment="1">
      <alignment horizontal="left" wrapText="1"/>
    </xf>
    <xf numFmtId="0" fontId="13" fillId="2" borderId="8" xfId="0" applyFont="1" applyFill="1" applyBorder="1" applyAlignment="1">
      <alignment horizontal="left" wrapText="1"/>
    </xf>
    <xf numFmtId="0" fontId="13" fillId="2" borderId="17" xfId="0" applyFont="1" applyFill="1" applyBorder="1" applyAlignment="1">
      <alignment horizontal="left" wrapText="1"/>
    </xf>
    <xf numFmtId="0" fontId="13" fillId="2" borderId="14" xfId="0" applyFont="1" applyFill="1" applyBorder="1" applyAlignment="1">
      <alignment horizontal="left" wrapText="1"/>
    </xf>
    <xf numFmtId="0" fontId="13" fillId="2" borderId="0" xfId="0" applyFont="1" applyFill="1" applyBorder="1" applyAlignment="1">
      <alignment horizontal="left" wrapText="1"/>
    </xf>
    <xf numFmtId="0" fontId="13" fillId="2" borderId="10" xfId="0" applyFont="1" applyFill="1" applyBorder="1" applyAlignment="1">
      <alignment horizontal="left" wrapText="1"/>
    </xf>
    <xf numFmtId="0" fontId="13" fillId="2" borderId="5" xfId="0" applyFont="1" applyFill="1" applyBorder="1" applyAlignment="1">
      <alignment horizontal="left" wrapText="1"/>
    </xf>
    <xf numFmtId="0" fontId="13" fillId="2" borderId="6" xfId="0" applyFont="1" applyFill="1" applyBorder="1" applyAlignment="1">
      <alignment horizontal="left" wrapText="1"/>
    </xf>
    <xf numFmtId="0" fontId="13" fillId="2" borderId="7" xfId="0" applyFont="1" applyFill="1" applyBorder="1" applyAlignment="1">
      <alignment horizontal="left" wrapText="1"/>
    </xf>
    <xf numFmtId="0" fontId="0" fillId="5" borderId="2" xfId="0" applyFill="1" applyBorder="1" applyAlignment="1">
      <alignment horizontal="left" vertical="top" wrapText="1"/>
    </xf>
    <xf numFmtId="0" fontId="0" fillId="5" borderId="3" xfId="0" applyFill="1" applyBorder="1" applyAlignment="1">
      <alignment horizontal="left" vertical="top" wrapText="1"/>
    </xf>
    <xf numFmtId="0" fontId="0" fillId="5" borderId="15" xfId="0" applyFill="1" applyBorder="1" applyAlignment="1">
      <alignment horizontal="left" vertical="top" wrapText="1"/>
    </xf>
    <xf numFmtId="0" fontId="51" fillId="0" borderId="22" xfId="0" applyFont="1" applyBorder="1" applyAlignment="1">
      <alignment horizontal="center" vertical="center"/>
    </xf>
    <xf numFmtId="0" fontId="51" fillId="0" borderId="23" xfId="0" applyFont="1" applyBorder="1" applyAlignment="1">
      <alignment horizontal="center" vertical="center"/>
    </xf>
    <xf numFmtId="0" fontId="24" fillId="2" borderId="4"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0" fillId="7" borderId="2" xfId="0" applyFill="1" applyBorder="1" applyAlignment="1">
      <alignment horizontal="center" vertical="center" wrapText="1"/>
    </xf>
    <xf numFmtId="0" fontId="0" fillId="7" borderId="15" xfId="0" applyFill="1" applyBorder="1" applyAlignment="1">
      <alignment horizontal="center" vertical="center" wrapText="1"/>
    </xf>
    <xf numFmtId="0" fontId="4" fillId="2" borderId="4" xfId="0" applyFont="1" applyFill="1" applyBorder="1" applyAlignment="1">
      <alignment horizontal="left" vertical="center" wrapText="1"/>
    </xf>
    <xf numFmtId="0" fontId="4" fillId="2" borderId="9" xfId="0" applyFont="1" applyFill="1" applyBorder="1" applyAlignment="1">
      <alignment horizontal="left" vertical="center" wrapText="1"/>
    </xf>
    <xf numFmtId="0" fontId="5" fillId="5" borderId="2" xfId="0" applyFont="1" applyFill="1" applyBorder="1" applyAlignment="1">
      <alignment horizontal="left" vertical="top" wrapText="1"/>
    </xf>
    <xf numFmtId="0" fontId="5" fillId="5" borderId="3" xfId="0" applyFont="1" applyFill="1" applyBorder="1" applyAlignment="1">
      <alignment horizontal="left" vertical="top" wrapText="1"/>
    </xf>
    <xf numFmtId="0" fontId="5" fillId="5" borderId="15" xfId="0" applyFont="1" applyFill="1" applyBorder="1" applyAlignment="1">
      <alignment horizontal="left" vertical="top" wrapText="1"/>
    </xf>
    <xf numFmtId="0" fontId="36" fillId="2" borderId="2" xfId="0" applyFont="1" applyFill="1" applyBorder="1" applyAlignment="1">
      <alignment horizontal="center" vertical="center"/>
    </xf>
    <xf numFmtId="0" fontId="36" fillId="2" borderId="1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9"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9" xfId="0" applyFont="1" applyFill="1" applyBorder="1" applyAlignment="1">
      <alignment horizontal="center" vertic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3" borderId="5" xfId="0" applyFont="1" applyFill="1" applyBorder="1" applyAlignment="1">
      <alignment horizontal="center"/>
    </xf>
    <xf numFmtId="0" fontId="2" fillId="3" borderId="6" xfId="0" applyFont="1" applyFill="1" applyBorder="1" applyAlignment="1">
      <alignment horizontal="center"/>
    </xf>
    <xf numFmtId="0" fontId="2" fillId="3" borderId="7" xfId="0" applyFont="1" applyFill="1" applyBorder="1" applyAlignment="1">
      <alignment horizontal="center"/>
    </xf>
  </cellXfs>
  <cellStyles count="4">
    <cellStyle name="Comma" xfId="1" builtinId="3"/>
    <cellStyle name="Currency" xfId="3" builtinId="4"/>
    <cellStyle name="Normal" xfId="0" builtinId="0"/>
    <cellStyle name="Normal 3" xfId="2"/>
  </cellStyles>
  <dxfs count="6">
    <dxf>
      <fill>
        <patternFill patternType="lightGray">
          <fgColor rgb="FFFFC000"/>
        </patternFill>
      </fill>
    </dxf>
    <dxf>
      <fill>
        <patternFill patternType="lightGray">
          <fgColor rgb="FFFFC000"/>
        </patternFill>
      </fill>
    </dxf>
    <dxf>
      <fill>
        <patternFill patternType="lightGray">
          <fgColor rgb="FFFFC000"/>
        </patternFill>
      </fill>
    </dxf>
    <dxf>
      <fill>
        <patternFill patternType="lightGray">
          <fgColor rgb="FFFFC000"/>
        </patternFill>
      </fill>
    </dxf>
    <dxf>
      <fill>
        <patternFill patternType="lightGray">
          <fgColor rgb="FFFFC000"/>
        </patternFill>
      </fill>
    </dxf>
    <dxf>
      <fill>
        <patternFill patternType="lightGray">
          <f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externalLink" Target="externalLinks/externalLink2.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051060922466014E-2"/>
          <c:y val="6.1776061776061784E-2"/>
          <c:w val="0.81505152802854464"/>
          <c:h val="0.86100386100386095"/>
        </c:manualLayout>
      </c:layout>
      <c:lineChart>
        <c:grouping val="standard"/>
        <c:varyColors val="0"/>
        <c:ser>
          <c:idx val="0"/>
          <c:order val="0"/>
          <c:tx>
            <c:v>50/50</c:v>
          </c:tx>
          <c:spPr>
            <a:ln w="12700">
              <a:solidFill>
                <a:srgbClr val="000080"/>
              </a:solidFill>
              <a:prstDash val="solid"/>
            </a:ln>
          </c:spPr>
          <c:marker>
            <c:symbol val="diamond"/>
            <c:size val="5"/>
            <c:spPr>
              <a:solidFill>
                <a:srgbClr val="000080"/>
              </a:solidFill>
              <a:ln>
                <a:solidFill>
                  <a:srgbClr val="000080"/>
                </a:solidFill>
                <a:prstDash val="solid"/>
              </a:ln>
            </c:spPr>
          </c:marker>
          <c:trendline>
            <c:spPr>
              <a:ln w="25400">
                <a:solidFill>
                  <a:srgbClr val="000000"/>
                </a:solidFill>
                <a:prstDash val="solid"/>
              </a:ln>
            </c:spPr>
            <c:trendlineType val="linear"/>
            <c:dispRSqr val="0"/>
            <c:dispEq val="0"/>
          </c:trendline>
          <c:trendline>
            <c:spPr>
              <a:ln w="25400">
                <a:solidFill>
                  <a:srgbClr val="000000"/>
                </a:solidFill>
                <a:prstDash val="solid"/>
              </a:ln>
            </c:spPr>
            <c:trendlineType val="linear"/>
            <c:dispRSqr val="0"/>
            <c:dispEq val="0"/>
          </c:trendline>
          <c:cat>
            <c:numRef>
              <c:f>[1]St.Albans!$V$6:$V$11</c:f>
              <c:numCache>
                <c:formatCode>General</c:formatCode>
                <c:ptCount val="6"/>
                <c:pt idx="0">
                  <c:v>2006</c:v>
                </c:pt>
                <c:pt idx="1">
                  <c:v>2007</c:v>
                </c:pt>
                <c:pt idx="2">
                  <c:v>2008</c:v>
                </c:pt>
                <c:pt idx="3">
                  <c:v>2009</c:v>
                </c:pt>
                <c:pt idx="4">
                  <c:v>2010</c:v>
                </c:pt>
                <c:pt idx="5">
                  <c:v>2011</c:v>
                </c:pt>
              </c:numCache>
            </c:numRef>
          </c:cat>
          <c:val>
            <c:numRef>
              <c:f>[1]St.Albans!$W$6:$W$11</c:f>
              <c:numCache>
                <c:formatCode>General</c:formatCode>
                <c:ptCount val="6"/>
                <c:pt idx="0">
                  <c:v>25.499738738738738</c:v>
                </c:pt>
                <c:pt idx="1">
                  <c:v>25.122604651162789</c:v>
                </c:pt>
                <c:pt idx="2">
                  <c:v>25.088999999999999</c:v>
                </c:pt>
                <c:pt idx="3">
                  <c:v>23.552761467889908</c:v>
                </c:pt>
                <c:pt idx="4">
                  <c:v>25.457324324324325</c:v>
                </c:pt>
                <c:pt idx="5">
                  <c:v>25.448676190476188</c:v>
                </c:pt>
              </c:numCache>
            </c:numRef>
          </c:val>
          <c:smooth val="0"/>
          <c:extLst>
            <c:ext xmlns:c16="http://schemas.microsoft.com/office/drawing/2014/chart" uri="{C3380CC4-5D6E-409C-BE32-E72D297353CC}">
              <c16:uniqueId val="{00000000-D51C-4821-B326-A9045D8258CE}"/>
            </c:ext>
          </c:extLst>
        </c:ser>
        <c:ser>
          <c:idx val="1"/>
          <c:order val="1"/>
          <c:tx>
            <c:v>90/10</c:v>
          </c:tx>
          <c:spPr>
            <a:ln w="12700">
              <a:solidFill>
                <a:srgbClr val="FF00FF"/>
              </a:solidFill>
              <a:prstDash val="solid"/>
            </a:ln>
          </c:spPr>
          <c:marker>
            <c:symbol val="square"/>
            <c:size val="5"/>
            <c:spPr>
              <a:solidFill>
                <a:srgbClr val="FF00FF"/>
              </a:solidFill>
              <a:ln>
                <a:solidFill>
                  <a:srgbClr val="FF00FF"/>
                </a:solidFill>
                <a:prstDash val="solid"/>
              </a:ln>
            </c:spPr>
          </c:marker>
          <c:trendline>
            <c:spPr>
              <a:ln w="25400">
                <a:solidFill>
                  <a:srgbClr val="000000"/>
                </a:solidFill>
                <a:prstDash val="solid"/>
              </a:ln>
            </c:spPr>
            <c:trendlineType val="exp"/>
            <c:dispRSqr val="0"/>
            <c:dispEq val="0"/>
          </c:trendline>
          <c:cat>
            <c:numRef>
              <c:f>[1]St.Albans!$V$6:$V$11</c:f>
              <c:numCache>
                <c:formatCode>General</c:formatCode>
                <c:ptCount val="6"/>
                <c:pt idx="0">
                  <c:v>2006</c:v>
                </c:pt>
                <c:pt idx="1">
                  <c:v>2007</c:v>
                </c:pt>
                <c:pt idx="2">
                  <c:v>2008</c:v>
                </c:pt>
                <c:pt idx="3">
                  <c:v>2009</c:v>
                </c:pt>
                <c:pt idx="4">
                  <c:v>2010</c:v>
                </c:pt>
                <c:pt idx="5">
                  <c:v>2011</c:v>
                </c:pt>
              </c:numCache>
            </c:numRef>
          </c:cat>
          <c:val>
            <c:numRef>
              <c:f>[1]St.Albans!$X$6:$X$11</c:f>
              <c:numCache>
                <c:formatCode>General</c:formatCode>
                <c:ptCount val="6"/>
                <c:pt idx="0">
                  <c:v>26.452999999999999</c:v>
                </c:pt>
                <c:pt idx="1">
                  <c:v>26.061767441860464</c:v>
                </c:pt>
                <c:pt idx="2">
                  <c:v>26.026906542056075</c:v>
                </c:pt>
                <c:pt idx="3">
                  <c:v>24.433238532110092</c:v>
                </c:pt>
                <c:pt idx="4">
                  <c:v>26.409000000000002</c:v>
                </c:pt>
                <c:pt idx="5">
                  <c:v>26.400028571428571</c:v>
                </c:pt>
              </c:numCache>
            </c:numRef>
          </c:val>
          <c:smooth val="0"/>
          <c:extLst>
            <c:ext xmlns:c16="http://schemas.microsoft.com/office/drawing/2014/chart" uri="{C3380CC4-5D6E-409C-BE32-E72D297353CC}">
              <c16:uniqueId val="{00000001-D51C-4821-B326-A9045D8258CE}"/>
            </c:ext>
          </c:extLst>
        </c:ser>
        <c:dLbls>
          <c:showLegendKey val="0"/>
          <c:showVal val="0"/>
          <c:showCatName val="0"/>
          <c:showSerName val="0"/>
          <c:showPercent val="0"/>
          <c:showBubbleSize val="0"/>
        </c:dLbls>
        <c:marker val="1"/>
        <c:smooth val="0"/>
        <c:axId val="102236928"/>
        <c:axId val="102238464"/>
      </c:lineChart>
      <c:catAx>
        <c:axId val="1022369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02238464"/>
        <c:crosses val="autoZero"/>
        <c:auto val="1"/>
        <c:lblAlgn val="ctr"/>
        <c:lblOffset val="100"/>
        <c:tickLblSkip val="1"/>
        <c:tickMarkSkip val="1"/>
        <c:noMultiLvlLbl val="0"/>
      </c:catAx>
      <c:valAx>
        <c:axId val="1022384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02236928"/>
        <c:crosses val="autoZero"/>
        <c:crossBetween val="between"/>
      </c:valAx>
      <c:spPr>
        <a:solidFill>
          <a:srgbClr val="C0C0C0"/>
        </a:solidFill>
        <a:ln w="12700">
          <a:solidFill>
            <a:srgbClr val="808080"/>
          </a:solidFill>
          <a:prstDash val="solid"/>
        </a:ln>
      </c:spPr>
    </c:plotArea>
    <c:legend>
      <c:legendPos val="r"/>
      <c:layout>
        <c:manualLayout>
          <c:xMode val="edge"/>
          <c:yMode val="edge"/>
          <c:x val="0.83673521500270065"/>
          <c:y val="0.45366795366795382"/>
          <c:w val="0.15816336381148699"/>
          <c:h val="0.20463320463320464"/>
        </c:manualLayout>
      </c:layout>
      <c:overlay val="0"/>
      <c:spPr>
        <a:solidFill>
          <a:srgbClr val="FFFFFF"/>
        </a:solidFill>
        <a:ln w="3175">
          <a:solidFill>
            <a:srgbClr val="000000"/>
          </a:solidFill>
          <a:prstDash val="solid"/>
        </a:ln>
      </c:spPr>
      <c:txPr>
        <a:bodyPr/>
        <a:lstStyle/>
        <a:p>
          <a:pPr>
            <a:defRPr sz="8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051060922466014E-2"/>
          <c:y val="6.1776061776061784E-2"/>
          <c:w val="0.81505152802854464"/>
          <c:h val="0.86100386100386095"/>
        </c:manualLayout>
      </c:layout>
      <c:lineChart>
        <c:grouping val="standard"/>
        <c:varyColors val="0"/>
        <c:ser>
          <c:idx val="0"/>
          <c:order val="0"/>
          <c:tx>
            <c:v>50/50</c:v>
          </c:tx>
          <c:spPr>
            <a:ln w="12700">
              <a:solidFill>
                <a:srgbClr val="000080"/>
              </a:solidFill>
              <a:prstDash val="solid"/>
            </a:ln>
          </c:spPr>
          <c:marker>
            <c:symbol val="diamond"/>
            <c:size val="5"/>
            <c:spPr>
              <a:solidFill>
                <a:srgbClr val="000080"/>
              </a:solidFill>
              <a:ln>
                <a:solidFill>
                  <a:srgbClr val="000080"/>
                </a:solidFill>
                <a:prstDash val="solid"/>
              </a:ln>
            </c:spPr>
          </c:marker>
          <c:trendline>
            <c:spPr>
              <a:ln w="25400">
                <a:solidFill>
                  <a:srgbClr val="000000"/>
                </a:solidFill>
                <a:prstDash val="solid"/>
              </a:ln>
            </c:spPr>
            <c:trendlineType val="linear"/>
            <c:dispRSqr val="0"/>
            <c:dispEq val="0"/>
          </c:trendline>
          <c:trendline>
            <c:spPr>
              <a:ln w="25400">
                <a:solidFill>
                  <a:srgbClr val="000000"/>
                </a:solidFill>
                <a:prstDash val="solid"/>
              </a:ln>
            </c:spPr>
            <c:trendlineType val="linear"/>
            <c:dispRSqr val="0"/>
            <c:dispEq val="0"/>
          </c:trendline>
          <c:cat>
            <c:numRef>
              <c:f>[1]St.Albans!$V$6:$V$11</c:f>
              <c:numCache>
                <c:formatCode>General</c:formatCode>
                <c:ptCount val="6"/>
                <c:pt idx="0">
                  <c:v>2006</c:v>
                </c:pt>
                <c:pt idx="1">
                  <c:v>2007</c:v>
                </c:pt>
                <c:pt idx="2">
                  <c:v>2008</c:v>
                </c:pt>
                <c:pt idx="3">
                  <c:v>2009</c:v>
                </c:pt>
                <c:pt idx="4">
                  <c:v>2010</c:v>
                </c:pt>
                <c:pt idx="5">
                  <c:v>2011</c:v>
                </c:pt>
              </c:numCache>
            </c:numRef>
          </c:cat>
          <c:val>
            <c:numRef>
              <c:f>[1]St.Albans!$W$6:$W$11</c:f>
              <c:numCache>
                <c:formatCode>General</c:formatCode>
                <c:ptCount val="6"/>
                <c:pt idx="0">
                  <c:v>25.499738738738738</c:v>
                </c:pt>
                <c:pt idx="1">
                  <c:v>25.122604651162789</c:v>
                </c:pt>
                <c:pt idx="2">
                  <c:v>25.088999999999999</c:v>
                </c:pt>
                <c:pt idx="3">
                  <c:v>23.552761467889908</c:v>
                </c:pt>
                <c:pt idx="4">
                  <c:v>25.457324324324325</c:v>
                </c:pt>
                <c:pt idx="5">
                  <c:v>25.448676190476188</c:v>
                </c:pt>
              </c:numCache>
            </c:numRef>
          </c:val>
          <c:smooth val="0"/>
          <c:extLst>
            <c:ext xmlns:c16="http://schemas.microsoft.com/office/drawing/2014/chart" uri="{C3380CC4-5D6E-409C-BE32-E72D297353CC}">
              <c16:uniqueId val="{00000000-5538-4264-82C7-E2B36DE9ACD3}"/>
            </c:ext>
          </c:extLst>
        </c:ser>
        <c:ser>
          <c:idx val="1"/>
          <c:order val="1"/>
          <c:tx>
            <c:v>90/10</c:v>
          </c:tx>
          <c:spPr>
            <a:ln w="12700">
              <a:solidFill>
                <a:srgbClr val="FF00FF"/>
              </a:solidFill>
              <a:prstDash val="solid"/>
            </a:ln>
          </c:spPr>
          <c:marker>
            <c:symbol val="square"/>
            <c:size val="5"/>
            <c:spPr>
              <a:solidFill>
                <a:srgbClr val="FF00FF"/>
              </a:solidFill>
              <a:ln>
                <a:solidFill>
                  <a:srgbClr val="FF00FF"/>
                </a:solidFill>
                <a:prstDash val="solid"/>
              </a:ln>
            </c:spPr>
          </c:marker>
          <c:trendline>
            <c:spPr>
              <a:ln w="25400">
                <a:solidFill>
                  <a:srgbClr val="000000"/>
                </a:solidFill>
                <a:prstDash val="solid"/>
              </a:ln>
            </c:spPr>
            <c:trendlineType val="exp"/>
            <c:dispRSqr val="0"/>
            <c:dispEq val="0"/>
          </c:trendline>
          <c:cat>
            <c:numRef>
              <c:f>[1]St.Albans!$V$6:$V$11</c:f>
              <c:numCache>
                <c:formatCode>General</c:formatCode>
                <c:ptCount val="6"/>
                <c:pt idx="0">
                  <c:v>2006</c:v>
                </c:pt>
                <c:pt idx="1">
                  <c:v>2007</c:v>
                </c:pt>
                <c:pt idx="2">
                  <c:v>2008</c:v>
                </c:pt>
                <c:pt idx="3">
                  <c:v>2009</c:v>
                </c:pt>
                <c:pt idx="4">
                  <c:v>2010</c:v>
                </c:pt>
                <c:pt idx="5">
                  <c:v>2011</c:v>
                </c:pt>
              </c:numCache>
            </c:numRef>
          </c:cat>
          <c:val>
            <c:numRef>
              <c:f>[1]St.Albans!$X$6:$X$11</c:f>
              <c:numCache>
                <c:formatCode>General</c:formatCode>
                <c:ptCount val="6"/>
                <c:pt idx="0">
                  <c:v>26.452999999999999</c:v>
                </c:pt>
                <c:pt idx="1">
                  <c:v>26.061767441860464</c:v>
                </c:pt>
                <c:pt idx="2">
                  <c:v>26.026906542056075</c:v>
                </c:pt>
                <c:pt idx="3">
                  <c:v>24.433238532110092</c:v>
                </c:pt>
                <c:pt idx="4">
                  <c:v>26.409000000000002</c:v>
                </c:pt>
                <c:pt idx="5">
                  <c:v>26.400028571428571</c:v>
                </c:pt>
              </c:numCache>
            </c:numRef>
          </c:val>
          <c:smooth val="0"/>
          <c:extLst>
            <c:ext xmlns:c16="http://schemas.microsoft.com/office/drawing/2014/chart" uri="{C3380CC4-5D6E-409C-BE32-E72D297353CC}">
              <c16:uniqueId val="{00000001-5538-4264-82C7-E2B36DE9ACD3}"/>
            </c:ext>
          </c:extLst>
        </c:ser>
        <c:dLbls>
          <c:showLegendKey val="0"/>
          <c:showVal val="0"/>
          <c:showCatName val="0"/>
          <c:showSerName val="0"/>
          <c:showPercent val="0"/>
          <c:showBubbleSize val="0"/>
        </c:dLbls>
        <c:marker val="1"/>
        <c:smooth val="0"/>
        <c:axId val="100653312"/>
        <c:axId val="100659200"/>
      </c:lineChart>
      <c:catAx>
        <c:axId val="1006533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00659200"/>
        <c:crosses val="autoZero"/>
        <c:auto val="1"/>
        <c:lblAlgn val="ctr"/>
        <c:lblOffset val="100"/>
        <c:tickLblSkip val="1"/>
        <c:tickMarkSkip val="1"/>
        <c:noMultiLvlLbl val="0"/>
      </c:catAx>
      <c:valAx>
        <c:axId val="10065920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00653312"/>
        <c:crosses val="autoZero"/>
        <c:crossBetween val="between"/>
      </c:valAx>
      <c:spPr>
        <a:solidFill>
          <a:srgbClr val="C0C0C0"/>
        </a:solidFill>
        <a:ln w="12700">
          <a:solidFill>
            <a:srgbClr val="808080"/>
          </a:solidFill>
          <a:prstDash val="solid"/>
        </a:ln>
      </c:spPr>
    </c:plotArea>
    <c:legend>
      <c:legendPos val="r"/>
      <c:layout>
        <c:manualLayout>
          <c:xMode val="edge"/>
          <c:yMode val="edge"/>
          <c:x val="0.83673521500270065"/>
          <c:y val="0.45366795366795382"/>
          <c:w val="0.15816336381148718"/>
          <c:h val="0.20463320463320464"/>
        </c:manualLayout>
      </c:layout>
      <c:overlay val="0"/>
      <c:spPr>
        <a:solidFill>
          <a:srgbClr val="FFFFFF"/>
        </a:solidFill>
        <a:ln w="3175">
          <a:solidFill>
            <a:srgbClr val="000000"/>
          </a:solidFill>
          <a:prstDash val="solid"/>
        </a:ln>
      </c:spPr>
      <c:txPr>
        <a:bodyPr/>
        <a:lstStyle/>
        <a:p>
          <a:pPr>
            <a:defRPr sz="8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238819093022798E-2"/>
          <c:y val="4.6393307862124734E-2"/>
          <c:w val="0.70447812534844723"/>
          <c:h val="0.87058990232441769"/>
        </c:manualLayout>
      </c:layout>
      <c:scatterChart>
        <c:scatterStyle val="lineMarker"/>
        <c:varyColors val="0"/>
        <c:ser>
          <c:idx val="1"/>
          <c:order val="0"/>
          <c:tx>
            <c:v>2004 to 2011</c:v>
          </c:tx>
          <c:spPr>
            <a:ln w="28575">
              <a:noFill/>
            </a:ln>
          </c:spPr>
          <c:marker>
            <c:symbol val="square"/>
            <c:size val="5"/>
            <c:spPr>
              <a:solidFill>
                <a:srgbClr val="FF00FF"/>
              </a:solidFill>
              <a:ln>
                <a:solidFill>
                  <a:srgbClr val="FF00FF"/>
                </a:solidFill>
                <a:prstDash val="solid"/>
              </a:ln>
            </c:spPr>
          </c:marker>
          <c:trendline>
            <c:trendlineType val="poly"/>
            <c:order val="2"/>
            <c:dispRSqr val="0"/>
            <c:dispEq val="0"/>
          </c:trendline>
          <c:trendline>
            <c:trendlineType val="linear"/>
            <c:dispRSqr val="0"/>
            <c:dispEq val="0"/>
          </c:trendline>
          <c:xVal>
            <c:numRef>
              <c:f>[2]Bratt!$O$20:$O$27</c:f>
              <c:numCache>
                <c:formatCode>General</c:formatCode>
                <c:ptCount val="8"/>
                <c:pt idx="0">
                  <c:v>2004</c:v>
                </c:pt>
                <c:pt idx="1">
                  <c:v>2005</c:v>
                </c:pt>
                <c:pt idx="2">
                  <c:v>2006</c:v>
                </c:pt>
                <c:pt idx="3">
                  <c:v>2007</c:v>
                </c:pt>
                <c:pt idx="4">
                  <c:v>2008</c:v>
                </c:pt>
                <c:pt idx="5">
                  <c:v>2009</c:v>
                </c:pt>
                <c:pt idx="6">
                  <c:v>2010</c:v>
                </c:pt>
                <c:pt idx="7">
                  <c:v>2011</c:v>
                </c:pt>
              </c:numCache>
            </c:numRef>
          </c:xVal>
          <c:yVal>
            <c:numRef>
              <c:f>[2]Bratt!$P$20:$P$27</c:f>
              <c:numCache>
                <c:formatCode>General</c:formatCode>
                <c:ptCount val="8"/>
                <c:pt idx="0">
                  <c:v>38.346514563106794</c:v>
                </c:pt>
                <c:pt idx="1">
                  <c:v>41.133926940639263</c:v>
                </c:pt>
                <c:pt idx="2">
                  <c:v>41.133926940639263</c:v>
                </c:pt>
                <c:pt idx="3">
                  <c:v>38.599990291262131</c:v>
                </c:pt>
                <c:pt idx="4">
                  <c:v>42.000097087378641</c:v>
                </c:pt>
                <c:pt idx="5">
                  <c:v>42.136184466019415</c:v>
                </c:pt>
                <c:pt idx="6">
                  <c:v>38.470837837837841</c:v>
                </c:pt>
                <c:pt idx="7">
                  <c:v>41.900368932038837</c:v>
                </c:pt>
              </c:numCache>
            </c:numRef>
          </c:yVal>
          <c:smooth val="0"/>
          <c:extLst>
            <c:ext xmlns:c16="http://schemas.microsoft.com/office/drawing/2014/chart" uri="{C3380CC4-5D6E-409C-BE32-E72D297353CC}">
              <c16:uniqueId val="{00000000-4208-40EF-B58D-7AEF491F20A4}"/>
            </c:ext>
          </c:extLst>
        </c:ser>
        <c:ser>
          <c:idx val="0"/>
          <c:order val="1"/>
          <c:tx>
            <c:v>90/10 2004-2011</c:v>
          </c:tx>
          <c:spPr>
            <a:ln w="28575">
              <a:noFill/>
            </a:ln>
          </c:spPr>
          <c:trendline>
            <c:trendlineType val="linear"/>
            <c:dispRSqr val="0"/>
            <c:dispEq val="0"/>
          </c:trendline>
          <c:xVal>
            <c:numRef>
              <c:f>[2]Bratt!$O$20:$O$27</c:f>
              <c:numCache>
                <c:formatCode>General</c:formatCode>
                <c:ptCount val="8"/>
                <c:pt idx="0">
                  <c:v>2004</c:v>
                </c:pt>
                <c:pt idx="1">
                  <c:v>2005</c:v>
                </c:pt>
                <c:pt idx="2">
                  <c:v>2006</c:v>
                </c:pt>
                <c:pt idx="3">
                  <c:v>2007</c:v>
                </c:pt>
                <c:pt idx="4">
                  <c:v>2008</c:v>
                </c:pt>
                <c:pt idx="5">
                  <c:v>2009</c:v>
                </c:pt>
                <c:pt idx="6">
                  <c:v>2010</c:v>
                </c:pt>
                <c:pt idx="7">
                  <c:v>2011</c:v>
                </c:pt>
              </c:numCache>
            </c:numRef>
          </c:xVal>
          <c:yVal>
            <c:numRef>
              <c:f>[2]Bratt!$Q$20:$Q$28</c:f>
              <c:numCache>
                <c:formatCode>General</c:formatCode>
                <c:ptCount val="9"/>
                <c:pt idx="0">
                  <c:v>39.780029126213591</c:v>
                </c:pt>
                <c:pt idx="1">
                  <c:v>42.671643835616429</c:v>
                </c:pt>
                <c:pt idx="2">
                  <c:v>42.671643835616429</c:v>
                </c:pt>
                <c:pt idx="3">
                  <c:v>40.042980582524265</c:v>
                </c:pt>
                <c:pt idx="4">
                  <c:v>43.570194174757283</c:v>
                </c:pt>
                <c:pt idx="5">
                  <c:v>43.71136893203883</c:v>
                </c:pt>
                <c:pt idx="6">
                  <c:v>39.909000000000006</c:v>
                </c:pt>
                <c:pt idx="7">
                  <c:v>43.466737864077672</c:v>
                </c:pt>
                <c:pt idx="8">
                  <c:v>42.140056310679611</c:v>
                </c:pt>
              </c:numCache>
            </c:numRef>
          </c:yVal>
          <c:smooth val="0"/>
          <c:extLst>
            <c:ext xmlns:c16="http://schemas.microsoft.com/office/drawing/2014/chart" uri="{C3380CC4-5D6E-409C-BE32-E72D297353CC}">
              <c16:uniqueId val="{00000001-4208-40EF-B58D-7AEF491F20A4}"/>
            </c:ext>
          </c:extLst>
        </c:ser>
        <c:dLbls>
          <c:showLegendKey val="0"/>
          <c:showVal val="0"/>
          <c:showCatName val="0"/>
          <c:showSerName val="0"/>
          <c:showPercent val="0"/>
          <c:showBubbleSize val="0"/>
        </c:dLbls>
        <c:axId val="102432768"/>
        <c:axId val="102434304"/>
      </c:scatterChart>
      <c:valAx>
        <c:axId val="1024327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102434304"/>
        <c:crosses val="autoZero"/>
        <c:crossBetween val="midCat"/>
      </c:valAx>
      <c:valAx>
        <c:axId val="102434304"/>
        <c:scaling>
          <c:orientation val="minMax"/>
          <c:min val="3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102432768"/>
        <c:crosses val="autoZero"/>
        <c:crossBetween val="midCat"/>
      </c:valAx>
      <c:spPr>
        <a:solidFill>
          <a:srgbClr val="C0C0C0"/>
        </a:solidFill>
        <a:ln w="12700">
          <a:solidFill>
            <a:srgbClr val="808080"/>
          </a:solidFill>
          <a:prstDash val="solid"/>
        </a:ln>
      </c:spPr>
    </c:plotArea>
    <c:legend>
      <c:legendPos val="r"/>
      <c:layout>
        <c:manualLayout>
          <c:xMode val="edge"/>
          <c:yMode val="edge"/>
          <c:x val="0.79701555216045761"/>
          <c:y val="0.40980453913849157"/>
          <c:w val="0.20298444783954303"/>
          <c:h val="0.18845206113941723"/>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803439473244934E-2"/>
          <c:y val="4.8473967684021554E-2"/>
          <c:w val="0.79292318108718451"/>
          <c:h val="0.87432675044883601"/>
        </c:manualLayout>
      </c:layout>
      <c:lineChart>
        <c:grouping val="standard"/>
        <c:varyColors val="0"/>
        <c:ser>
          <c:idx val="0"/>
          <c:order val="0"/>
          <c:tx>
            <c:v>50/50</c:v>
          </c:tx>
          <c:spPr>
            <a:ln w="12700">
              <a:solidFill>
                <a:srgbClr val="000080"/>
              </a:solidFill>
              <a:prstDash val="solid"/>
            </a:ln>
          </c:spPr>
          <c:marker>
            <c:symbol val="diamond"/>
            <c:size val="5"/>
            <c:spPr>
              <a:solidFill>
                <a:srgbClr val="000080"/>
              </a:solidFill>
              <a:ln>
                <a:solidFill>
                  <a:srgbClr val="000080"/>
                </a:solidFill>
                <a:prstDash val="solid"/>
              </a:ln>
            </c:spPr>
          </c:marker>
          <c:trendline>
            <c:spPr>
              <a:ln w="25400">
                <a:solidFill>
                  <a:srgbClr val="000000"/>
                </a:solidFill>
                <a:prstDash val="solid"/>
              </a:ln>
            </c:spPr>
            <c:trendlineType val="linear"/>
            <c:dispRSqr val="0"/>
            <c:dispEq val="0"/>
          </c:trendline>
          <c:cat>
            <c:numRef>
              <c:f>'[1]SLoop '!$Q$5:$Q$9</c:f>
              <c:numCache>
                <c:formatCode>General</c:formatCode>
                <c:ptCount val="5"/>
                <c:pt idx="0">
                  <c:v>2006</c:v>
                </c:pt>
                <c:pt idx="1">
                  <c:v>2007</c:v>
                </c:pt>
                <c:pt idx="2">
                  <c:v>2008</c:v>
                </c:pt>
                <c:pt idx="3">
                  <c:v>2009</c:v>
                </c:pt>
                <c:pt idx="4">
                  <c:v>2010</c:v>
                </c:pt>
              </c:numCache>
            </c:numRef>
          </c:cat>
          <c:val>
            <c:numRef>
              <c:f>'[1]SLoop '!$R$5:$R$9</c:f>
              <c:numCache>
                <c:formatCode>General</c:formatCode>
                <c:ptCount val="5"/>
                <c:pt idx="0">
                  <c:v>75.941063106796122</c:v>
                </c:pt>
                <c:pt idx="1">
                  <c:v>72.555466019417466</c:v>
                </c:pt>
                <c:pt idx="2">
                  <c:v>79.497106796116498</c:v>
                </c:pt>
                <c:pt idx="3">
                  <c:v>73.952519417475727</c:v>
                </c:pt>
                <c:pt idx="4">
                  <c:v>68.370393203883495</c:v>
                </c:pt>
              </c:numCache>
            </c:numRef>
          </c:val>
          <c:smooth val="0"/>
          <c:extLst>
            <c:ext xmlns:c16="http://schemas.microsoft.com/office/drawing/2014/chart" uri="{C3380CC4-5D6E-409C-BE32-E72D297353CC}">
              <c16:uniqueId val="{00000000-A7D1-4994-996D-7986298C5FEA}"/>
            </c:ext>
          </c:extLst>
        </c:ser>
        <c:ser>
          <c:idx val="1"/>
          <c:order val="1"/>
          <c:tx>
            <c:v>90/10</c:v>
          </c:tx>
          <c:spPr>
            <a:ln w="12700">
              <a:solidFill>
                <a:srgbClr val="FF00FF"/>
              </a:solidFill>
              <a:prstDash val="solid"/>
            </a:ln>
          </c:spPr>
          <c:marker>
            <c:symbol val="square"/>
            <c:size val="5"/>
            <c:spPr>
              <a:solidFill>
                <a:srgbClr val="FF00FF"/>
              </a:solidFill>
              <a:ln>
                <a:solidFill>
                  <a:srgbClr val="FF00FF"/>
                </a:solidFill>
                <a:prstDash val="solid"/>
              </a:ln>
            </c:spPr>
          </c:marker>
          <c:trendline>
            <c:spPr>
              <a:ln w="25400">
                <a:solidFill>
                  <a:srgbClr val="000000"/>
                </a:solidFill>
                <a:prstDash val="solid"/>
              </a:ln>
            </c:spPr>
            <c:trendlineType val="linear"/>
            <c:dispRSqr val="0"/>
            <c:dispEq val="0"/>
          </c:trendline>
          <c:trendline>
            <c:spPr>
              <a:ln w="25400">
                <a:solidFill>
                  <a:srgbClr val="000000"/>
                </a:solidFill>
                <a:prstDash val="solid"/>
              </a:ln>
            </c:spPr>
            <c:trendlineType val="exp"/>
            <c:dispRSqr val="0"/>
            <c:dispEq val="0"/>
          </c:trendline>
          <c:cat>
            <c:numRef>
              <c:f>'[1]SLoop '!$Q$5:$Q$9</c:f>
              <c:numCache>
                <c:formatCode>General</c:formatCode>
                <c:ptCount val="5"/>
                <c:pt idx="0">
                  <c:v>2006</c:v>
                </c:pt>
                <c:pt idx="1">
                  <c:v>2007</c:v>
                </c:pt>
                <c:pt idx="2">
                  <c:v>2008</c:v>
                </c:pt>
                <c:pt idx="3">
                  <c:v>2009</c:v>
                </c:pt>
                <c:pt idx="4">
                  <c:v>2010</c:v>
                </c:pt>
              </c:numCache>
            </c:numRef>
          </c:cat>
          <c:val>
            <c:numRef>
              <c:f>'[1]SLoop '!$S$5:$S$9</c:f>
              <c:numCache>
                <c:formatCode>General</c:formatCode>
                <c:ptCount val="5"/>
                <c:pt idx="0">
                  <c:v>77.004237990291273</c:v>
                </c:pt>
                <c:pt idx="1">
                  <c:v>73.571242543689308</c:v>
                </c:pt>
                <c:pt idx="2">
                  <c:v>80.610066291262129</c:v>
                </c:pt>
                <c:pt idx="3">
                  <c:v>74.987854689320386</c:v>
                </c:pt>
                <c:pt idx="4">
                  <c:v>69.32757870873786</c:v>
                </c:pt>
              </c:numCache>
            </c:numRef>
          </c:val>
          <c:smooth val="0"/>
          <c:extLst>
            <c:ext xmlns:c16="http://schemas.microsoft.com/office/drawing/2014/chart" uri="{C3380CC4-5D6E-409C-BE32-E72D297353CC}">
              <c16:uniqueId val="{00000001-A7D1-4994-996D-7986298C5FEA}"/>
            </c:ext>
          </c:extLst>
        </c:ser>
        <c:dLbls>
          <c:showLegendKey val="0"/>
          <c:showVal val="0"/>
          <c:showCatName val="0"/>
          <c:showSerName val="0"/>
          <c:showPercent val="0"/>
          <c:showBubbleSize val="0"/>
        </c:dLbls>
        <c:marker val="1"/>
        <c:smooth val="0"/>
        <c:axId val="102491648"/>
        <c:axId val="102493184"/>
      </c:lineChart>
      <c:catAx>
        <c:axId val="1024916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102493184"/>
        <c:crosses val="autoZero"/>
        <c:auto val="1"/>
        <c:lblAlgn val="ctr"/>
        <c:lblOffset val="100"/>
        <c:tickLblSkip val="1"/>
        <c:tickMarkSkip val="1"/>
        <c:noMultiLvlLbl val="0"/>
      </c:catAx>
      <c:valAx>
        <c:axId val="10249318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102491648"/>
        <c:crosses val="autoZero"/>
        <c:crossBetween val="between"/>
      </c:valAx>
      <c:spPr>
        <a:solidFill>
          <a:srgbClr val="C0C0C0"/>
        </a:solidFill>
        <a:ln w="12700">
          <a:solidFill>
            <a:srgbClr val="808080"/>
          </a:solidFill>
          <a:prstDash val="solid"/>
        </a:ln>
      </c:spPr>
    </c:plotArea>
    <c:legend>
      <c:legendPos val="r"/>
      <c:layout>
        <c:manualLayout>
          <c:xMode val="edge"/>
          <c:yMode val="edge"/>
          <c:x val="0.83879423328965075"/>
          <c:y val="0.49551166965888915"/>
          <c:w val="0.15596330275229553"/>
          <c:h val="0.18132854578096949"/>
        </c:manualLayout>
      </c:layout>
      <c:overlay val="0"/>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42</xdr:row>
      <xdr:rowOff>0</xdr:rowOff>
    </xdr:from>
    <xdr:to>
      <xdr:col>1</xdr:col>
      <xdr:colOff>3067050</xdr:colOff>
      <xdr:row>70</xdr:row>
      <xdr:rowOff>0</xdr:rowOff>
    </xdr:to>
    <xdr:pic>
      <xdr:nvPicPr>
        <xdr:cNvPr id="2" name="Picture 1">
          <a:extLst>
            <a:ext uri="{FF2B5EF4-FFF2-40B4-BE49-F238E27FC236}">
              <a16:creationId xmlns:a16="http://schemas.microsoft.com/office/drawing/2014/main" id="{28496AE6-5637-435D-B1A6-8E3A8A0E6BC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932" t="5477" r="1926" b="9677"/>
        <a:stretch/>
      </xdr:blipFill>
      <xdr:spPr bwMode="auto">
        <a:xfrm>
          <a:off x="0" y="17030700"/>
          <a:ext cx="7429500" cy="50673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xdr:colOff>
      <xdr:row>32</xdr:row>
      <xdr:rowOff>0</xdr:rowOff>
    </xdr:from>
    <xdr:to>
      <xdr:col>15</xdr:col>
      <xdr:colOff>190500</xdr:colOff>
      <xdr:row>56</xdr:row>
      <xdr:rowOff>9525</xdr:rowOff>
    </xdr:to>
    <xdr:graphicFrame macro="">
      <xdr:nvGraphicFramePr>
        <xdr:cNvPr id="2" name="Chart 1">
          <a:extLst>
            <a:ext uri="{FF2B5EF4-FFF2-40B4-BE49-F238E27FC236}">
              <a16:creationId xmlns:a16="http://schemas.microsoft.com/office/drawing/2014/main" id="{00000000-0008-0000-2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37</xdr:row>
      <xdr:rowOff>0</xdr:rowOff>
    </xdr:from>
    <xdr:to>
      <xdr:col>15</xdr:col>
      <xdr:colOff>180975</xdr:colOff>
      <xdr:row>62</xdr:row>
      <xdr:rowOff>171450</xdr:rowOff>
    </xdr:to>
    <xdr:graphicFrame macro="">
      <xdr:nvGraphicFramePr>
        <xdr:cNvPr id="2" name="Chart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33</xdr:row>
      <xdr:rowOff>0</xdr:rowOff>
    </xdr:from>
    <xdr:to>
      <xdr:col>11</xdr:col>
      <xdr:colOff>725921</xdr:colOff>
      <xdr:row>56</xdr:row>
      <xdr:rowOff>73025</xdr:rowOff>
    </xdr:to>
    <xdr:graphicFrame macro="">
      <xdr:nvGraphicFramePr>
        <xdr:cNvPr id="2" name="Chart 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373856</xdr:colOff>
      <xdr:row>33</xdr:row>
      <xdr:rowOff>0</xdr:rowOff>
    </xdr:from>
    <xdr:to>
      <xdr:col>15</xdr:col>
      <xdr:colOff>523874</xdr:colOff>
      <xdr:row>59</xdr:row>
      <xdr:rowOff>40481</xdr:rowOff>
    </xdr:to>
    <xdr:graphicFrame macro="">
      <xdr:nvGraphicFramePr>
        <xdr:cNvPr id="2" name="Chart 1">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175758</xdr:colOff>
      <xdr:row>40</xdr:row>
      <xdr:rowOff>130186</xdr:rowOff>
    </xdr:to>
    <xdr:pic>
      <xdr:nvPicPr>
        <xdr:cNvPr id="3" name="Picture 2">
          <a:extLst>
            <a:ext uri="{FF2B5EF4-FFF2-40B4-BE49-F238E27FC236}">
              <a16:creationId xmlns:a16="http://schemas.microsoft.com/office/drawing/2014/main" id="{00000000-0008-0000-4400-000003000000}"/>
            </a:ext>
          </a:extLst>
        </xdr:cNvPr>
        <xdr:cNvPicPr>
          <a:picLocks noChangeAspect="1"/>
        </xdr:cNvPicPr>
      </xdr:nvPicPr>
      <xdr:blipFill>
        <a:blip xmlns:r="http://schemas.openxmlformats.org/officeDocument/2006/relationships" r:embed="rId1"/>
        <a:stretch>
          <a:fillRect/>
        </a:stretch>
      </xdr:blipFill>
      <xdr:spPr>
        <a:xfrm>
          <a:off x="0" y="0"/>
          <a:ext cx="5745978" cy="7445386"/>
        </a:xfrm>
        <a:prstGeom prst="rect">
          <a:avLst/>
        </a:prstGeom>
      </xdr:spPr>
    </xdr:pic>
    <xdr:clientData/>
  </xdr:twoCellAnchor>
  <xdr:twoCellAnchor editAs="oneCell">
    <xdr:from>
      <xdr:col>10</xdr:col>
      <xdr:colOff>0</xdr:colOff>
      <xdr:row>0</xdr:row>
      <xdr:rowOff>0</xdr:rowOff>
    </xdr:from>
    <xdr:to>
      <xdr:col>20</xdr:col>
      <xdr:colOff>137659</xdr:colOff>
      <xdr:row>40</xdr:row>
      <xdr:rowOff>160668</xdr:rowOff>
    </xdr:to>
    <xdr:pic>
      <xdr:nvPicPr>
        <xdr:cNvPr id="4" name="Picture 3">
          <a:extLst>
            <a:ext uri="{FF2B5EF4-FFF2-40B4-BE49-F238E27FC236}">
              <a16:creationId xmlns:a16="http://schemas.microsoft.com/office/drawing/2014/main" id="{00000000-0008-0000-4400-000004000000}"/>
            </a:ext>
          </a:extLst>
        </xdr:cNvPr>
        <xdr:cNvPicPr>
          <a:picLocks noChangeAspect="1"/>
        </xdr:cNvPicPr>
      </xdr:nvPicPr>
      <xdr:blipFill>
        <a:blip xmlns:r="http://schemas.openxmlformats.org/officeDocument/2006/relationships" r:embed="rId2"/>
        <a:stretch>
          <a:fillRect/>
        </a:stretch>
      </xdr:blipFill>
      <xdr:spPr>
        <a:xfrm>
          <a:off x="6096000" y="0"/>
          <a:ext cx="5753599" cy="7475868"/>
        </a:xfrm>
        <a:prstGeom prst="rect">
          <a:avLst/>
        </a:prstGeom>
      </xdr:spPr>
    </xdr:pic>
    <xdr:clientData/>
  </xdr:twoCellAnchor>
  <xdr:twoCellAnchor editAs="oneCell">
    <xdr:from>
      <xdr:col>20</xdr:col>
      <xdr:colOff>0</xdr:colOff>
      <xdr:row>0</xdr:row>
      <xdr:rowOff>0</xdr:rowOff>
    </xdr:from>
    <xdr:to>
      <xdr:col>29</xdr:col>
      <xdr:colOff>297682</xdr:colOff>
      <xdr:row>40</xdr:row>
      <xdr:rowOff>137806</xdr:rowOff>
    </xdr:to>
    <xdr:pic>
      <xdr:nvPicPr>
        <xdr:cNvPr id="5" name="Picture 4">
          <a:extLst>
            <a:ext uri="{FF2B5EF4-FFF2-40B4-BE49-F238E27FC236}">
              <a16:creationId xmlns:a16="http://schemas.microsoft.com/office/drawing/2014/main" id="{00000000-0008-0000-4400-000005000000}"/>
            </a:ext>
          </a:extLst>
        </xdr:cNvPr>
        <xdr:cNvPicPr>
          <a:picLocks noChangeAspect="1"/>
        </xdr:cNvPicPr>
      </xdr:nvPicPr>
      <xdr:blipFill>
        <a:blip xmlns:r="http://schemas.openxmlformats.org/officeDocument/2006/relationships" r:embed="rId3"/>
        <a:stretch>
          <a:fillRect/>
        </a:stretch>
      </xdr:blipFill>
      <xdr:spPr>
        <a:xfrm>
          <a:off x="12192000" y="0"/>
          <a:ext cx="5784082" cy="745300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442739</xdr:colOff>
      <xdr:row>30</xdr:row>
      <xdr:rowOff>152889</xdr:rowOff>
    </xdr:to>
    <xdr:pic>
      <xdr:nvPicPr>
        <xdr:cNvPr id="3" name="Picture 2">
          <a:extLst>
            <a:ext uri="{FF2B5EF4-FFF2-40B4-BE49-F238E27FC236}">
              <a16:creationId xmlns:a16="http://schemas.microsoft.com/office/drawing/2014/main" id="{00000000-0008-0000-4500-000003000000}"/>
            </a:ext>
          </a:extLst>
        </xdr:cNvPr>
        <xdr:cNvPicPr>
          <a:picLocks noChangeAspect="1"/>
        </xdr:cNvPicPr>
      </xdr:nvPicPr>
      <xdr:blipFill>
        <a:blip xmlns:r="http://schemas.openxmlformats.org/officeDocument/2006/relationships" r:embed="rId1"/>
        <a:stretch>
          <a:fillRect/>
        </a:stretch>
      </xdr:blipFill>
      <xdr:spPr>
        <a:xfrm>
          <a:off x="609600" y="182880"/>
          <a:ext cx="8977139" cy="5639289"/>
        </a:xfrm>
        <a:prstGeom prst="rect">
          <a:avLst/>
        </a:prstGeom>
      </xdr:spPr>
    </xdr:pic>
    <xdr:clientData/>
  </xdr:twoCellAnchor>
  <xdr:twoCellAnchor editAs="oneCell">
    <xdr:from>
      <xdr:col>0</xdr:col>
      <xdr:colOff>0</xdr:colOff>
      <xdr:row>31</xdr:row>
      <xdr:rowOff>0</xdr:rowOff>
    </xdr:from>
    <xdr:to>
      <xdr:col>14</xdr:col>
      <xdr:colOff>297946</xdr:colOff>
      <xdr:row>66</xdr:row>
      <xdr:rowOff>61520</xdr:rowOff>
    </xdr:to>
    <xdr:pic>
      <xdr:nvPicPr>
        <xdr:cNvPr id="4" name="Picture 3">
          <a:extLst>
            <a:ext uri="{FF2B5EF4-FFF2-40B4-BE49-F238E27FC236}">
              <a16:creationId xmlns:a16="http://schemas.microsoft.com/office/drawing/2014/main" id="{00000000-0008-0000-4500-000004000000}"/>
            </a:ext>
          </a:extLst>
        </xdr:cNvPr>
        <xdr:cNvPicPr>
          <a:picLocks noChangeAspect="1"/>
        </xdr:cNvPicPr>
      </xdr:nvPicPr>
      <xdr:blipFill>
        <a:blip xmlns:r="http://schemas.openxmlformats.org/officeDocument/2006/relationships" r:embed="rId2"/>
        <a:stretch>
          <a:fillRect/>
        </a:stretch>
      </xdr:blipFill>
      <xdr:spPr>
        <a:xfrm>
          <a:off x="609600" y="5852160"/>
          <a:ext cx="8832346" cy="6462320"/>
        </a:xfrm>
        <a:prstGeom prst="rect">
          <a:avLst/>
        </a:prstGeom>
      </xdr:spPr>
    </xdr:pic>
    <xdr:clientData/>
  </xdr:twoCellAnchor>
  <xdr:twoCellAnchor editAs="oneCell">
    <xdr:from>
      <xdr:col>15</xdr:col>
      <xdr:colOff>0</xdr:colOff>
      <xdr:row>0</xdr:row>
      <xdr:rowOff>0</xdr:rowOff>
    </xdr:from>
    <xdr:to>
      <xdr:col>30</xdr:col>
      <xdr:colOff>31222</xdr:colOff>
      <xdr:row>49</xdr:row>
      <xdr:rowOff>99846</xdr:rowOff>
    </xdr:to>
    <xdr:pic>
      <xdr:nvPicPr>
        <xdr:cNvPr id="5" name="Picture 4">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stretch>
          <a:fillRect/>
        </a:stretch>
      </xdr:blipFill>
      <xdr:spPr>
        <a:xfrm>
          <a:off x="10363200" y="182880"/>
          <a:ext cx="8558002" cy="9060966"/>
        </a:xfrm>
        <a:prstGeom prst="rect">
          <a:avLst/>
        </a:prstGeom>
      </xdr:spPr>
    </xdr:pic>
    <xdr:clientData/>
  </xdr:twoCellAnchor>
  <xdr:twoCellAnchor editAs="oneCell">
    <xdr:from>
      <xdr:col>14</xdr:col>
      <xdr:colOff>434340</xdr:colOff>
      <xdr:row>50</xdr:row>
      <xdr:rowOff>45720</xdr:rowOff>
    </xdr:from>
    <xdr:to>
      <xdr:col>28</xdr:col>
      <xdr:colOff>488412</xdr:colOff>
      <xdr:row>65</xdr:row>
      <xdr:rowOff>84061</xdr:rowOff>
    </xdr:to>
    <xdr:pic>
      <xdr:nvPicPr>
        <xdr:cNvPr id="7" name="Picture 6">
          <a:extLst>
            <a:ext uri="{FF2B5EF4-FFF2-40B4-BE49-F238E27FC236}">
              <a16:creationId xmlns:a16="http://schemas.microsoft.com/office/drawing/2014/main" id="{00000000-0008-0000-4500-000007000000}"/>
            </a:ext>
          </a:extLst>
        </xdr:cNvPr>
        <xdr:cNvPicPr>
          <a:picLocks noChangeAspect="1"/>
        </xdr:cNvPicPr>
      </xdr:nvPicPr>
      <xdr:blipFill>
        <a:blip xmlns:r="http://schemas.openxmlformats.org/officeDocument/2006/relationships" r:embed="rId4"/>
        <a:stretch>
          <a:fillRect/>
        </a:stretch>
      </xdr:blipFill>
      <xdr:spPr>
        <a:xfrm>
          <a:off x="8968740" y="9372600"/>
          <a:ext cx="8436072" cy="2781541"/>
        </a:xfrm>
        <a:prstGeom prst="rect">
          <a:avLst/>
        </a:prstGeom>
      </xdr:spPr>
    </xdr:pic>
    <xdr:clientData/>
  </xdr:twoCellAnchor>
  <xdr:twoCellAnchor editAs="oneCell">
    <xdr:from>
      <xdr:col>30</xdr:col>
      <xdr:colOff>0</xdr:colOff>
      <xdr:row>0</xdr:row>
      <xdr:rowOff>0</xdr:rowOff>
    </xdr:from>
    <xdr:to>
      <xdr:col>43</xdr:col>
      <xdr:colOff>564616</xdr:colOff>
      <xdr:row>36</xdr:row>
      <xdr:rowOff>175846</xdr:rowOff>
    </xdr:to>
    <xdr:pic>
      <xdr:nvPicPr>
        <xdr:cNvPr id="9" name="Picture 8">
          <a:extLst>
            <a:ext uri="{FF2B5EF4-FFF2-40B4-BE49-F238E27FC236}">
              <a16:creationId xmlns:a16="http://schemas.microsoft.com/office/drawing/2014/main" id="{00000000-0008-0000-4500-000009000000}"/>
            </a:ext>
          </a:extLst>
        </xdr:cNvPr>
        <xdr:cNvPicPr>
          <a:picLocks noChangeAspect="1"/>
        </xdr:cNvPicPr>
      </xdr:nvPicPr>
      <xdr:blipFill>
        <a:blip xmlns:r="http://schemas.openxmlformats.org/officeDocument/2006/relationships" r:embed="rId5"/>
        <a:stretch>
          <a:fillRect/>
        </a:stretch>
      </xdr:blipFill>
      <xdr:spPr>
        <a:xfrm>
          <a:off x="18135600" y="182880"/>
          <a:ext cx="8489416" cy="6759526"/>
        </a:xfrm>
        <a:prstGeom prst="rect">
          <a:avLst/>
        </a:prstGeom>
      </xdr:spPr>
    </xdr:pic>
    <xdr:clientData/>
  </xdr:twoCellAnchor>
  <xdr:twoCellAnchor editAs="oneCell">
    <xdr:from>
      <xdr:col>30</xdr:col>
      <xdr:colOff>0</xdr:colOff>
      <xdr:row>37</xdr:row>
      <xdr:rowOff>0</xdr:rowOff>
    </xdr:from>
    <xdr:to>
      <xdr:col>44</xdr:col>
      <xdr:colOff>320808</xdr:colOff>
      <xdr:row>63</xdr:row>
      <xdr:rowOff>114722</xdr:rowOff>
    </xdr:to>
    <xdr:pic>
      <xdr:nvPicPr>
        <xdr:cNvPr id="10" name="Picture 9">
          <a:extLst>
            <a:ext uri="{FF2B5EF4-FFF2-40B4-BE49-F238E27FC236}">
              <a16:creationId xmlns:a16="http://schemas.microsoft.com/office/drawing/2014/main" id="{00000000-0008-0000-4500-00000A000000}"/>
            </a:ext>
          </a:extLst>
        </xdr:cNvPr>
        <xdr:cNvPicPr>
          <a:picLocks noChangeAspect="1"/>
        </xdr:cNvPicPr>
      </xdr:nvPicPr>
      <xdr:blipFill>
        <a:blip xmlns:r="http://schemas.openxmlformats.org/officeDocument/2006/relationships" r:embed="rId6"/>
        <a:stretch>
          <a:fillRect/>
        </a:stretch>
      </xdr:blipFill>
      <xdr:spPr>
        <a:xfrm>
          <a:off x="18135600" y="6949440"/>
          <a:ext cx="8855208" cy="48696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kjones/Local%20Settings/Temporary%20Internet%20Files/OLK287/Copy%20of%20WeatherNormalize-kj.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kjones/Local%20Settings/Temporary%20Internet%20Files/Content.Outlook/0XQWSPZP/Copy%20of%20WeatherNormalizeC(11-14-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
      <sheetName val="Bratt"/>
      <sheetName val="St.Albans"/>
      <sheetName val="SLoop "/>
    </sheetNames>
    <sheetDataSet>
      <sheetData sheetId="0"/>
      <sheetData sheetId="1">
        <row r="6">
          <cell r="O6">
            <v>2006</v>
          </cell>
        </row>
      </sheetData>
      <sheetData sheetId="2">
        <row r="6">
          <cell r="V6">
            <v>2006</v>
          </cell>
          <cell r="W6">
            <v>25.499738738738738</v>
          </cell>
          <cell r="X6">
            <v>26.452999999999999</v>
          </cell>
        </row>
        <row r="7">
          <cell r="V7">
            <v>2007</v>
          </cell>
          <cell r="W7">
            <v>25.122604651162789</v>
          </cell>
          <cell r="X7">
            <v>26.061767441860464</v>
          </cell>
        </row>
        <row r="8">
          <cell r="V8">
            <v>2008</v>
          </cell>
          <cell r="W8">
            <v>25.088999999999999</v>
          </cell>
          <cell r="X8">
            <v>26.026906542056075</v>
          </cell>
        </row>
        <row r="9">
          <cell r="V9">
            <v>2009</v>
          </cell>
          <cell r="W9">
            <v>23.552761467889908</v>
          </cell>
          <cell r="X9">
            <v>24.433238532110092</v>
          </cell>
        </row>
        <row r="10">
          <cell r="V10">
            <v>2010</v>
          </cell>
          <cell r="W10">
            <v>25.457324324324325</v>
          </cell>
          <cell r="X10">
            <v>26.409000000000002</v>
          </cell>
        </row>
        <row r="11">
          <cell r="V11">
            <v>2011</v>
          </cell>
          <cell r="W11">
            <v>25.448676190476188</v>
          </cell>
          <cell r="X11">
            <v>26.400028571428571</v>
          </cell>
        </row>
      </sheetData>
      <sheetData sheetId="3">
        <row r="5">
          <cell r="Q5">
            <v>2006</v>
          </cell>
          <cell r="R5">
            <v>75.941063106796122</v>
          </cell>
          <cell r="S5">
            <v>77.004237990291273</v>
          </cell>
        </row>
        <row r="6">
          <cell r="Q6">
            <v>2007</v>
          </cell>
          <cell r="R6">
            <v>72.555466019417466</v>
          </cell>
          <cell r="S6">
            <v>73.571242543689308</v>
          </cell>
        </row>
        <row r="7">
          <cell r="Q7">
            <v>2008</v>
          </cell>
          <cell r="R7">
            <v>79.497106796116498</v>
          </cell>
          <cell r="S7">
            <v>80.610066291262129</v>
          </cell>
        </row>
        <row r="8">
          <cell r="Q8">
            <v>2009</v>
          </cell>
          <cell r="R8">
            <v>73.952519417475727</v>
          </cell>
          <cell r="S8">
            <v>74.987854689320386</v>
          </cell>
        </row>
        <row r="9">
          <cell r="Q9">
            <v>2010</v>
          </cell>
          <cell r="R9">
            <v>68.370393203883495</v>
          </cell>
          <cell r="S9">
            <v>69.32757870873786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
      <sheetName val="Bratt"/>
      <sheetName val="St.Albans"/>
      <sheetName val="SLoop "/>
    </sheetNames>
    <sheetDataSet>
      <sheetData sheetId="0"/>
      <sheetData sheetId="1">
        <row r="20">
          <cell r="O20">
            <v>2004</v>
          </cell>
          <cell r="P20">
            <v>38.346514563106794</v>
          </cell>
          <cell r="Q20">
            <v>39.780029126213591</v>
          </cell>
        </row>
        <row r="21">
          <cell r="O21">
            <v>2005</v>
          </cell>
          <cell r="P21">
            <v>41.133926940639263</v>
          </cell>
          <cell r="Q21">
            <v>42.671643835616429</v>
          </cell>
        </row>
        <row r="22">
          <cell r="O22">
            <v>2006</v>
          </cell>
          <cell r="P22">
            <v>41.133926940639263</v>
          </cell>
          <cell r="Q22">
            <v>42.671643835616429</v>
          </cell>
        </row>
        <row r="23">
          <cell r="O23">
            <v>2007</v>
          </cell>
          <cell r="P23">
            <v>38.599990291262131</v>
          </cell>
          <cell r="Q23">
            <v>40.042980582524265</v>
          </cell>
        </row>
        <row r="24">
          <cell r="O24">
            <v>2008</v>
          </cell>
          <cell r="P24">
            <v>42.000097087378641</v>
          </cell>
          <cell r="Q24">
            <v>43.570194174757283</v>
          </cell>
        </row>
        <row r="25">
          <cell r="O25">
            <v>2009</v>
          </cell>
          <cell r="P25">
            <v>42.136184466019415</v>
          </cell>
          <cell r="Q25">
            <v>43.71136893203883</v>
          </cell>
        </row>
        <row r="26">
          <cell r="O26">
            <v>2010</v>
          </cell>
          <cell r="P26">
            <v>38.470837837837841</v>
          </cell>
          <cell r="Q26">
            <v>39.909000000000006</v>
          </cell>
        </row>
        <row r="27">
          <cell r="O27">
            <v>2011</v>
          </cell>
          <cell r="P27">
            <v>41.900368932038837</v>
          </cell>
          <cell r="Q27">
            <v>43.466737864077672</v>
          </cell>
        </row>
        <row r="28">
          <cell r="Q28">
            <v>42.140056310679611</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6.bin"/></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H32"/>
  <sheetViews>
    <sheetView tabSelected="1" zoomScale="80" zoomScaleNormal="80" workbookViewId="0"/>
  </sheetViews>
  <sheetFormatPr defaultRowHeight="14.5" x14ac:dyDescent="0.35"/>
  <cols>
    <col min="1" max="1" width="21.90625" style="82" bestFit="1" customWidth="1"/>
    <col min="2" max="2" width="38.90625" customWidth="1"/>
    <col min="3" max="3" width="44.36328125" customWidth="1"/>
    <col min="4" max="4" width="14" customWidth="1"/>
    <col min="5" max="5" width="22" style="83" customWidth="1"/>
    <col min="6" max="6" width="28.36328125" customWidth="1"/>
    <col min="7" max="7" width="27.08984375" customWidth="1"/>
    <col min="8" max="8" width="73.54296875" customWidth="1"/>
  </cols>
  <sheetData>
    <row r="1" spans="1:8" x14ac:dyDescent="0.35">
      <c r="A1" s="132"/>
      <c r="B1" s="303"/>
    </row>
    <row r="2" spans="1:8" ht="21" x14ac:dyDescent="0.5">
      <c r="B2" s="352" t="s">
        <v>774</v>
      </c>
      <c r="C2" s="352"/>
      <c r="D2" s="352"/>
      <c r="E2" s="352"/>
      <c r="F2" s="352"/>
      <c r="G2" s="352"/>
      <c r="H2" s="352"/>
    </row>
    <row r="3" spans="1:8" ht="15" thickBot="1" x14ac:dyDescent="0.4">
      <c r="B3" s="80"/>
      <c r="C3" s="80"/>
      <c r="D3" s="349"/>
      <c r="E3" s="350"/>
      <c r="F3" s="351"/>
      <c r="G3" s="80"/>
      <c r="H3" s="80"/>
    </row>
    <row r="4" spans="1:8" ht="30" customHeight="1" thickTop="1" thickBot="1" x14ac:dyDescent="0.4">
      <c r="A4" s="264" t="s">
        <v>551</v>
      </c>
      <c r="B4" s="255" t="s">
        <v>39</v>
      </c>
      <c r="C4" s="84" t="s">
        <v>299</v>
      </c>
      <c r="D4" s="85" t="s">
        <v>300</v>
      </c>
      <c r="E4" s="267" t="s">
        <v>550</v>
      </c>
      <c r="F4" s="193" t="s">
        <v>533</v>
      </c>
      <c r="G4" s="84" t="s">
        <v>40</v>
      </c>
      <c r="H4" s="86" t="s">
        <v>284</v>
      </c>
    </row>
    <row r="5" spans="1:8" ht="15" thickTop="1" x14ac:dyDescent="0.35">
      <c r="A5" s="265"/>
      <c r="B5" s="268"/>
      <c r="C5" s="268"/>
      <c r="D5" s="268"/>
      <c r="E5" s="268"/>
      <c r="F5" s="268"/>
      <c r="G5" s="268"/>
      <c r="H5" s="268"/>
    </row>
    <row r="6" spans="1:8" x14ac:dyDescent="0.35">
      <c r="A6" s="269" t="s">
        <v>527</v>
      </c>
      <c r="B6" s="270" t="s">
        <v>805</v>
      </c>
      <c r="C6" s="271" t="s">
        <v>304</v>
      </c>
      <c r="D6" s="270"/>
      <c r="E6" s="271" t="s">
        <v>759</v>
      </c>
      <c r="F6" s="318">
        <v>975537</v>
      </c>
      <c r="G6" s="271" t="s">
        <v>106</v>
      </c>
      <c r="H6" s="317" t="s">
        <v>134</v>
      </c>
    </row>
    <row r="7" spans="1:8" x14ac:dyDescent="0.35">
      <c r="A7" s="269" t="s">
        <v>527</v>
      </c>
      <c r="B7" s="270" t="s">
        <v>806</v>
      </c>
      <c r="C7" s="271" t="s">
        <v>304</v>
      </c>
      <c r="D7" s="270"/>
      <c r="E7" s="271" t="s">
        <v>759</v>
      </c>
      <c r="F7" s="318">
        <v>348470</v>
      </c>
      <c r="G7" s="271" t="s">
        <v>106</v>
      </c>
      <c r="H7" s="317" t="s">
        <v>134</v>
      </c>
    </row>
    <row r="8" spans="1:8" x14ac:dyDescent="0.35">
      <c r="A8" s="269" t="s">
        <v>527</v>
      </c>
      <c r="B8" s="270" t="s">
        <v>791</v>
      </c>
      <c r="C8" s="271" t="s">
        <v>304</v>
      </c>
      <c r="D8" s="270"/>
      <c r="E8" s="271" t="s">
        <v>792</v>
      </c>
      <c r="F8" s="318">
        <v>3000000</v>
      </c>
      <c r="G8" s="271" t="s">
        <v>106</v>
      </c>
      <c r="H8" s="317" t="s">
        <v>134</v>
      </c>
    </row>
    <row r="9" spans="1:8" x14ac:dyDescent="0.35">
      <c r="A9" s="269" t="s">
        <v>527</v>
      </c>
      <c r="B9" s="270" t="s">
        <v>793</v>
      </c>
      <c r="C9" s="271" t="s">
        <v>304</v>
      </c>
      <c r="D9" s="270"/>
      <c r="E9" s="271" t="s">
        <v>792</v>
      </c>
      <c r="F9" s="318">
        <v>732660</v>
      </c>
      <c r="G9" s="271" t="s">
        <v>106</v>
      </c>
      <c r="H9" s="317" t="s">
        <v>134</v>
      </c>
    </row>
    <row r="10" spans="1:8" x14ac:dyDescent="0.35">
      <c r="A10" s="269" t="s">
        <v>527</v>
      </c>
      <c r="B10" s="270" t="s">
        <v>807</v>
      </c>
      <c r="C10" s="271" t="s">
        <v>304</v>
      </c>
      <c r="D10" s="270"/>
      <c r="E10" s="271" t="s">
        <v>826</v>
      </c>
      <c r="F10" s="318">
        <v>2500000</v>
      </c>
      <c r="G10" s="271" t="s">
        <v>106</v>
      </c>
      <c r="H10" s="338"/>
    </row>
    <row r="11" spans="1:8" ht="29" x14ac:dyDescent="0.35">
      <c r="A11" s="341" t="s">
        <v>846</v>
      </c>
      <c r="B11" s="270" t="s">
        <v>809</v>
      </c>
      <c r="C11" s="271" t="s">
        <v>304</v>
      </c>
      <c r="D11" s="270"/>
      <c r="E11" s="271" t="s">
        <v>792</v>
      </c>
      <c r="F11" s="318">
        <v>6000000</v>
      </c>
      <c r="G11" s="271" t="s">
        <v>106</v>
      </c>
      <c r="H11" s="338"/>
    </row>
    <row r="12" spans="1:8" ht="29" x14ac:dyDescent="0.35">
      <c r="A12" s="341" t="s">
        <v>846</v>
      </c>
      <c r="B12" s="270" t="s">
        <v>808</v>
      </c>
      <c r="C12" s="271" t="s">
        <v>304</v>
      </c>
      <c r="D12" s="270"/>
      <c r="E12" s="271" t="s">
        <v>826</v>
      </c>
      <c r="F12" s="318">
        <v>4300000</v>
      </c>
      <c r="G12" s="271" t="s">
        <v>106</v>
      </c>
      <c r="H12" s="338"/>
    </row>
    <row r="13" spans="1:8" x14ac:dyDescent="0.35">
      <c r="A13" s="269" t="s">
        <v>801</v>
      </c>
      <c r="B13" s="270" t="s">
        <v>802</v>
      </c>
      <c r="C13" s="271" t="s">
        <v>306</v>
      </c>
      <c r="D13" s="270"/>
      <c r="E13" s="271" t="s">
        <v>789</v>
      </c>
      <c r="F13" s="318" t="s">
        <v>866</v>
      </c>
      <c r="G13" s="271" t="s">
        <v>106</v>
      </c>
      <c r="H13" s="338" t="s">
        <v>828</v>
      </c>
    </row>
    <row r="14" spans="1:8" x14ac:dyDescent="0.35">
      <c r="A14" s="269" t="s">
        <v>527</v>
      </c>
      <c r="B14" s="270" t="s">
        <v>803</v>
      </c>
      <c r="C14" s="271" t="s">
        <v>105</v>
      </c>
      <c r="D14" s="270" t="s">
        <v>847</v>
      </c>
      <c r="E14" s="271" t="s">
        <v>847</v>
      </c>
      <c r="F14" s="318" t="s">
        <v>847</v>
      </c>
      <c r="G14" s="271" t="s">
        <v>106</v>
      </c>
      <c r="H14" s="317" t="s">
        <v>856</v>
      </c>
    </row>
    <row r="15" spans="1:8" x14ac:dyDescent="0.35">
      <c r="A15" s="269" t="s">
        <v>529</v>
      </c>
      <c r="B15" s="270" t="s">
        <v>810</v>
      </c>
      <c r="C15" s="271" t="s">
        <v>304</v>
      </c>
      <c r="D15" s="270"/>
      <c r="E15" s="271" t="s">
        <v>792</v>
      </c>
      <c r="F15" s="318">
        <v>2100000</v>
      </c>
      <c r="G15" s="271" t="s">
        <v>106</v>
      </c>
      <c r="H15" s="317"/>
    </row>
    <row r="16" spans="1:8" x14ac:dyDescent="0.35">
      <c r="A16" s="334"/>
      <c r="B16" s="235"/>
      <c r="C16" s="235"/>
      <c r="D16" s="235"/>
      <c r="E16" s="235"/>
      <c r="F16" s="335"/>
      <c r="G16" s="235"/>
      <c r="H16" s="336"/>
    </row>
    <row r="17" spans="1:8" x14ac:dyDescent="0.35">
      <c r="A17" s="334"/>
      <c r="B17" s="235"/>
      <c r="C17" s="235"/>
      <c r="D17" s="235"/>
      <c r="E17" s="235"/>
      <c r="F17" s="335"/>
      <c r="G17" s="235"/>
      <c r="H17" s="336"/>
    </row>
    <row r="18" spans="1:8" x14ac:dyDescent="0.35">
      <c r="A18" s="337"/>
      <c r="B18" s="2"/>
      <c r="C18" s="2"/>
      <c r="D18" s="2"/>
      <c r="E18" s="333"/>
      <c r="F18" s="2"/>
      <c r="G18" s="2"/>
      <c r="H18" s="2"/>
    </row>
    <row r="19" spans="1:8" x14ac:dyDescent="0.35">
      <c r="B19" s="81" t="s">
        <v>285</v>
      </c>
    </row>
    <row r="20" spans="1:8" x14ac:dyDescent="0.35">
      <c r="B20" t="s">
        <v>670</v>
      </c>
    </row>
    <row r="21" spans="1:8" x14ac:dyDescent="0.35">
      <c r="B21" s="81" t="s">
        <v>286</v>
      </c>
    </row>
    <row r="22" spans="1:8" x14ac:dyDescent="0.35">
      <c r="B22" t="s">
        <v>287</v>
      </c>
    </row>
    <row r="25" spans="1:8" x14ac:dyDescent="0.35">
      <c r="A25" s="181"/>
      <c r="B25" s="94"/>
      <c r="C25" s="94"/>
      <c r="D25" s="94"/>
      <c r="E25" s="176"/>
      <c r="F25" s="94"/>
      <c r="G25" s="94"/>
      <c r="H25" s="94"/>
    </row>
    <row r="26" spans="1:8" x14ac:dyDescent="0.35">
      <c r="A26" s="132"/>
    </row>
    <row r="27" spans="1:8" x14ac:dyDescent="0.35">
      <c r="A27" s="132"/>
    </row>
    <row r="28" spans="1:8" x14ac:dyDescent="0.35">
      <c r="A28" s="132"/>
    </row>
    <row r="29" spans="1:8" x14ac:dyDescent="0.35">
      <c r="A29" s="132"/>
    </row>
    <row r="30" spans="1:8" x14ac:dyDescent="0.35">
      <c r="A30" s="132"/>
    </row>
    <row r="31" spans="1:8" x14ac:dyDescent="0.35">
      <c r="A31" s="132"/>
      <c r="B31" s="132"/>
      <c r="C31" s="132"/>
      <c r="D31" s="132"/>
    </row>
    <row r="32" spans="1:8" x14ac:dyDescent="0.35">
      <c r="A32" s="132"/>
    </row>
  </sheetData>
  <mergeCells count="2">
    <mergeCell ref="D3:F3"/>
    <mergeCell ref="B2:H2"/>
  </mergeCells>
  <phoneticPr fontId="56" type="noConversion"/>
  <pageMargins left="0.7" right="0.7" top="0.75" bottom="0.75" header="0.3" footer="0.3"/>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M86"/>
  <sheetViews>
    <sheetView zoomScale="80" zoomScaleNormal="80" workbookViewId="0">
      <pane ySplit="1" topLeftCell="A54" activePane="bottomLeft" state="frozen"/>
      <selection activeCell="B1" sqref="B1"/>
      <selection pane="bottomLeft"/>
    </sheetView>
  </sheetViews>
  <sheetFormatPr defaultRowHeight="14.5" x14ac:dyDescent="0.35"/>
  <cols>
    <col min="1" max="1" width="21.90625" bestFit="1" customWidth="1"/>
    <col min="2" max="2" width="39.08984375" customWidth="1"/>
    <col min="3" max="3" width="43.54296875" customWidth="1"/>
    <col min="4" max="4" width="11.90625" bestFit="1" customWidth="1"/>
    <col min="5" max="5" width="21.90625" customWidth="1"/>
    <col min="6" max="6" width="20.90625" style="83" customWidth="1"/>
    <col min="7" max="7" width="21.6328125" customWidth="1"/>
    <col min="8" max="8" width="80.6328125" customWidth="1"/>
  </cols>
  <sheetData>
    <row r="1" spans="1:8" s="2" customFormat="1" ht="30" customHeight="1" thickTop="1" thickBot="1" x14ac:dyDescent="0.4">
      <c r="A1" s="254" t="s">
        <v>551</v>
      </c>
      <c r="B1" s="250" t="s">
        <v>39</v>
      </c>
      <c r="C1" s="250" t="s">
        <v>299</v>
      </c>
      <c r="D1" s="250" t="s">
        <v>300</v>
      </c>
      <c r="E1" s="253" t="s">
        <v>550</v>
      </c>
      <c r="F1" s="251" t="s">
        <v>533</v>
      </c>
      <c r="G1" s="251" t="s">
        <v>755</v>
      </c>
      <c r="H1" s="252" t="s">
        <v>284</v>
      </c>
    </row>
    <row r="2" spans="1:8" ht="15" thickTop="1" x14ac:dyDescent="0.35">
      <c r="A2" s="303"/>
    </row>
    <row r="3" spans="1:8" x14ac:dyDescent="0.35">
      <c r="A3" s="289" t="s">
        <v>574</v>
      </c>
      <c r="B3" s="266"/>
      <c r="C3" s="266"/>
      <c r="D3" s="266"/>
      <c r="E3" s="266"/>
      <c r="F3" s="266"/>
      <c r="G3" s="266"/>
      <c r="H3" s="266"/>
    </row>
    <row r="4" spans="1:8" x14ac:dyDescent="0.35">
      <c r="A4" s="205" t="s">
        <v>557</v>
      </c>
      <c r="B4" s="204" t="s">
        <v>107</v>
      </c>
      <c r="C4" s="204" t="s">
        <v>105</v>
      </c>
      <c r="D4" s="204"/>
      <c r="E4" s="204"/>
      <c r="F4" s="272"/>
      <c r="G4" s="204" t="s">
        <v>106</v>
      </c>
      <c r="H4" s="273" t="s">
        <v>359</v>
      </c>
    </row>
    <row r="5" spans="1:8" x14ac:dyDescent="0.35">
      <c r="A5" s="205" t="s">
        <v>527</v>
      </c>
      <c r="B5" s="204" t="s">
        <v>292</v>
      </c>
      <c r="C5" s="204" t="s">
        <v>117</v>
      </c>
      <c r="D5" s="204"/>
      <c r="E5" s="204" t="s">
        <v>559</v>
      </c>
      <c r="F5" s="272"/>
      <c r="G5" s="204" t="s">
        <v>106</v>
      </c>
      <c r="H5" s="204" t="s">
        <v>134</v>
      </c>
    </row>
    <row r="6" spans="1:8" x14ac:dyDescent="0.35">
      <c r="A6" s="205" t="s">
        <v>527</v>
      </c>
      <c r="B6" s="204" t="s">
        <v>108</v>
      </c>
      <c r="C6" s="204" t="s">
        <v>132</v>
      </c>
      <c r="D6" s="204"/>
      <c r="E6" s="204" t="s">
        <v>559</v>
      </c>
      <c r="F6" s="272"/>
      <c r="G6" s="204" t="s">
        <v>106</v>
      </c>
      <c r="H6" s="204" t="s">
        <v>134</v>
      </c>
    </row>
    <row r="7" spans="1:8" x14ac:dyDescent="0.35">
      <c r="A7" s="205" t="s">
        <v>558</v>
      </c>
      <c r="B7" s="204" t="s">
        <v>118</v>
      </c>
      <c r="C7" s="204" t="s">
        <v>105</v>
      </c>
      <c r="D7" s="204"/>
      <c r="E7" s="204" t="s">
        <v>559</v>
      </c>
      <c r="F7" s="272"/>
      <c r="G7" s="204" t="s">
        <v>106</v>
      </c>
      <c r="H7" s="204" t="s">
        <v>134</v>
      </c>
    </row>
    <row r="8" spans="1:8" x14ac:dyDescent="0.35">
      <c r="A8" s="205" t="s">
        <v>527</v>
      </c>
      <c r="B8" s="204" t="s">
        <v>127</v>
      </c>
      <c r="C8" s="204" t="s">
        <v>131</v>
      </c>
      <c r="D8" s="204"/>
      <c r="E8" s="204" t="s">
        <v>559</v>
      </c>
      <c r="F8" s="272"/>
      <c r="G8" s="204" t="s">
        <v>106</v>
      </c>
      <c r="H8" s="204" t="s">
        <v>296</v>
      </c>
    </row>
    <row r="9" spans="1:8" x14ac:dyDescent="0.35">
      <c r="A9" s="205" t="s">
        <v>527</v>
      </c>
      <c r="B9" s="204" t="s">
        <v>308</v>
      </c>
      <c r="C9" s="204" t="s">
        <v>305</v>
      </c>
      <c r="D9" s="204"/>
      <c r="E9" s="205" t="s">
        <v>559</v>
      </c>
      <c r="F9" s="272"/>
      <c r="G9" s="204" t="s">
        <v>106</v>
      </c>
      <c r="H9" s="204" t="s">
        <v>134</v>
      </c>
    </row>
    <row r="10" spans="1:8" x14ac:dyDescent="0.35">
      <c r="A10" s="205" t="s">
        <v>527</v>
      </c>
      <c r="B10" s="204" t="s">
        <v>128</v>
      </c>
      <c r="C10" s="204" t="s">
        <v>304</v>
      </c>
      <c r="D10" s="204"/>
      <c r="E10" s="205" t="s">
        <v>559</v>
      </c>
      <c r="F10" s="272"/>
      <c r="G10" s="204" t="s">
        <v>106</v>
      </c>
      <c r="H10" s="204" t="s">
        <v>134</v>
      </c>
    </row>
    <row r="11" spans="1:8" s="2" customFormat="1" ht="17" customHeight="1" x14ac:dyDescent="0.35">
      <c r="A11" s="273" t="s">
        <v>527</v>
      </c>
      <c r="B11" s="290" t="s">
        <v>538</v>
      </c>
      <c r="C11" s="291" t="s">
        <v>305</v>
      </c>
      <c r="D11" s="290"/>
      <c r="E11" s="205" t="s">
        <v>559</v>
      </c>
      <c r="F11" s="274"/>
      <c r="G11" s="290" t="s">
        <v>106</v>
      </c>
      <c r="H11" s="290" t="s">
        <v>450</v>
      </c>
    </row>
    <row r="12" spans="1:8" s="2" customFormat="1" ht="17.25" customHeight="1" x14ac:dyDescent="0.35">
      <c r="A12" s="273" t="s">
        <v>529</v>
      </c>
      <c r="B12" s="204" t="s">
        <v>294</v>
      </c>
      <c r="C12" s="204" t="s">
        <v>306</v>
      </c>
      <c r="D12" s="204"/>
      <c r="E12" s="205" t="s">
        <v>559</v>
      </c>
      <c r="F12" s="272"/>
      <c r="G12" s="204" t="s">
        <v>106</v>
      </c>
      <c r="H12" s="204" t="s">
        <v>388</v>
      </c>
    </row>
    <row r="13" spans="1:8" s="2" customFormat="1" x14ac:dyDescent="0.35">
      <c r="A13" s="273" t="s">
        <v>527</v>
      </c>
      <c r="B13" s="204" t="s">
        <v>564</v>
      </c>
      <c r="C13" s="204" t="s">
        <v>304</v>
      </c>
      <c r="D13" s="204"/>
      <c r="E13" s="275" t="s">
        <v>559</v>
      </c>
      <c r="F13" s="272" t="s">
        <v>134</v>
      </c>
      <c r="G13" s="292" t="s">
        <v>106</v>
      </c>
      <c r="H13" s="293" t="s">
        <v>568</v>
      </c>
    </row>
    <row r="14" spans="1:8" s="2" customFormat="1" x14ac:dyDescent="0.35">
      <c r="A14" s="273" t="s">
        <v>527</v>
      </c>
      <c r="B14" s="204" t="s">
        <v>565</v>
      </c>
      <c r="C14" s="204" t="s">
        <v>304</v>
      </c>
      <c r="D14" s="204"/>
      <c r="E14" s="276" t="s">
        <v>559</v>
      </c>
      <c r="F14" s="272" t="s">
        <v>134</v>
      </c>
      <c r="G14" s="292" t="s">
        <v>106</v>
      </c>
      <c r="H14" s="293" t="s">
        <v>572</v>
      </c>
    </row>
    <row r="15" spans="1:8" s="2" customFormat="1" x14ac:dyDescent="0.35">
      <c r="A15" s="273" t="s">
        <v>527</v>
      </c>
      <c r="B15" s="290" t="s">
        <v>389</v>
      </c>
      <c r="C15" s="290" t="s">
        <v>306</v>
      </c>
      <c r="D15" s="290"/>
      <c r="E15" s="277" t="s">
        <v>559</v>
      </c>
      <c r="F15" s="274"/>
      <c r="G15" s="294" t="s">
        <v>106</v>
      </c>
      <c r="H15" s="204" t="s">
        <v>570</v>
      </c>
    </row>
    <row r="16" spans="1:8" s="2" customFormat="1" x14ac:dyDescent="0.35">
      <c r="A16" s="273" t="s">
        <v>527</v>
      </c>
      <c r="B16" s="290" t="s">
        <v>390</v>
      </c>
      <c r="C16" s="204" t="s">
        <v>304</v>
      </c>
      <c r="D16" s="290"/>
      <c r="E16" s="278" t="s">
        <v>559</v>
      </c>
      <c r="F16" s="274" t="s">
        <v>134</v>
      </c>
      <c r="G16" s="294" t="s">
        <v>106</v>
      </c>
      <c r="H16" s="293" t="s">
        <v>571</v>
      </c>
    </row>
    <row r="17" spans="1:13" s="2" customFormat="1" x14ac:dyDescent="0.35">
      <c r="A17" s="273" t="s">
        <v>529</v>
      </c>
      <c r="B17" s="290" t="s">
        <v>423</v>
      </c>
      <c r="C17" s="290" t="s">
        <v>306</v>
      </c>
      <c r="D17" s="290"/>
      <c r="E17" s="278" t="s">
        <v>559</v>
      </c>
      <c r="F17" s="274"/>
      <c r="G17" s="290" t="s">
        <v>106</v>
      </c>
      <c r="H17" s="290" t="s">
        <v>573</v>
      </c>
    </row>
    <row r="18" spans="1:13" s="2" customFormat="1" ht="30.65" customHeight="1" x14ac:dyDescent="0.35">
      <c r="A18" s="273" t="s">
        <v>529</v>
      </c>
      <c r="B18" s="291" t="s">
        <v>525</v>
      </c>
      <c r="C18" s="290" t="s">
        <v>306</v>
      </c>
      <c r="D18" s="290"/>
      <c r="E18" s="278" t="s">
        <v>559</v>
      </c>
      <c r="F18" s="274"/>
      <c r="G18" s="290" t="s">
        <v>106</v>
      </c>
      <c r="H18" s="293" t="s">
        <v>577</v>
      </c>
    </row>
    <row r="19" spans="1:13" s="324" customFormat="1" ht="29" x14ac:dyDescent="0.35">
      <c r="A19" s="308" t="s">
        <v>530</v>
      </c>
      <c r="B19" s="205" t="s">
        <v>133</v>
      </c>
      <c r="C19" s="205" t="s">
        <v>306</v>
      </c>
      <c r="D19" s="205"/>
      <c r="E19" s="308" t="s">
        <v>575</v>
      </c>
      <c r="F19" s="309" t="s">
        <v>134</v>
      </c>
      <c r="G19" s="320" t="s">
        <v>776</v>
      </c>
      <c r="H19" s="205" t="s">
        <v>567</v>
      </c>
    </row>
    <row r="20" spans="1:13" s="130" customFormat="1" ht="29" x14ac:dyDescent="0.35">
      <c r="A20" s="308" t="s">
        <v>764</v>
      </c>
      <c r="B20" s="205" t="s">
        <v>566</v>
      </c>
      <c r="C20" s="205" t="s">
        <v>304</v>
      </c>
      <c r="D20" s="205"/>
      <c r="E20" s="205" t="s">
        <v>559</v>
      </c>
      <c r="F20" s="311" t="s">
        <v>740</v>
      </c>
      <c r="G20" s="205" t="s">
        <v>106</v>
      </c>
      <c r="H20" s="308" t="s">
        <v>777</v>
      </c>
    </row>
    <row r="21" spans="1:13" ht="29" x14ac:dyDescent="0.35">
      <c r="A21" s="205" t="s">
        <v>528</v>
      </c>
      <c r="B21" s="205" t="s">
        <v>539</v>
      </c>
      <c r="C21" s="205" t="s">
        <v>306</v>
      </c>
      <c r="D21" s="205"/>
      <c r="E21" s="205" t="s">
        <v>559</v>
      </c>
      <c r="F21" s="288" t="s">
        <v>739</v>
      </c>
      <c r="G21" s="205" t="s">
        <v>106</v>
      </c>
      <c r="H21" s="332" t="s">
        <v>798</v>
      </c>
    </row>
    <row r="22" spans="1:13" ht="29" x14ac:dyDescent="0.35">
      <c r="A22" s="308" t="s">
        <v>694</v>
      </c>
      <c r="B22" s="205" t="s">
        <v>762</v>
      </c>
      <c r="C22" s="205" t="s">
        <v>756</v>
      </c>
      <c r="D22" s="205"/>
      <c r="E22" s="205" t="s">
        <v>559</v>
      </c>
      <c r="F22" s="288" t="s">
        <v>738</v>
      </c>
      <c r="G22" s="205" t="s">
        <v>106</v>
      </c>
      <c r="H22" s="308" t="s">
        <v>799</v>
      </c>
    </row>
    <row r="23" spans="1:13" x14ac:dyDescent="0.35">
      <c r="A23" s="205" t="s">
        <v>527</v>
      </c>
      <c r="B23" s="205" t="s">
        <v>700</v>
      </c>
      <c r="C23" s="205" t="s">
        <v>549</v>
      </c>
      <c r="D23" s="205"/>
      <c r="E23" s="205" t="s">
        <v>559</v>
      </c>
      <c r="F23" s="288" t="s">
        <v>736</v>
      </c>
      <c r="G23" s="205" t="s">
        <v>106</v>
      </c>
      <c r="H23" s="308" t="s">
        <v>800</v>
      </c>
    </row>
    <row r="24" spans="1:13" s="65" customFormat="1" ht="29" x14ac:dyDescent="0.35">
      <c r="A24" s="308" t="s">
        <v>536</v>
      </c>
      <c r="B24" s="205" t="s">
        <v>288</v>
      </c>
      <c r="C24" s="205" t="s">
        <v>304</v>
      </c>
      <c r="D24" s="205"/>
      <c r="E24" s="205" t="s">
        <v>559</v>
      </c>
      <c r="F24" s="331" t="s">
        <v>804</v>
      </c>
      <c r="G24" s="205" t="s">
        <v>106</v>
      </c>
      <c r="H24" s="314" t="s">
        <v>795</v>
      </c>
    </row>
    <row r="25" spans="1:13" ht="14.4" customHeight="1" x14ac:dyDescent="0.35">
      <c r="A25" s="273" t="s">
        <v>527</v>
      </c>
      <c r="B25" s="204" t="s">
        <v>760</v>
      </c>
      <c r="C25" s="204" t="s">
        <v>304</v>
      </c>
      <c r="D25" s="204"/>
      <c r="E25" s="205" t="s">
        <v>559</v>
      </c>
      <c r="F25" s="331" t="s">
        <v>796</v>
      </c>
      <c r="G25" s="329" t="s">
        <v>106</v>
      </c>
      <c r="H25" s="314" t="s">
        <v>797</v>
      </c>
    </row>
    <row r="26" spans="1:13" ht="14.4" customHeight="1" x14ac:dyDescent="0.35">
      <c r="A26" s="280"/>
      <c r="B26" s="249"/>
      <c r="C26" s="249"/>
      <c r="D26" s="249"/>
      <c r="E26" s="281"/>
      <c r="F26" s="328"/>
      <c r="G26" s="281"/>
      <c r="H26" s="326"/>
    </row>
    <row r="27" spans="1:13" x14ac:dyDescent="0.35">
      <c r="A27" s="295" t="s">
        <v>560</v>
      </c>
      <c r="B27" s="266"/>
      <c r="C27" s="266"/>
      <c r="D27" s="266"/>
      <c r="E27" s="266"/>
      <c r="F27" s="328"/>
      <c r="G27" s="266"/>
      <c r="H27" s="266"/>
    </row>
    <row r="28" spans="1:13" ht="14.4" customHeight="1" x14ac:dyDescent="0.35">
      <c r="A28" s="273" t="s">
        <v>527</v>
      </c>
      <c r="B28" s="286" t="s">
        <v>531</v>
      </c>
      <c r="C28" s="204" t="s">
        <v>495</v>
      </c>
      <c r="D28" s="205"/>
      <c r="E28" s="315" t="s">
        <v>864</v>
      </c>
      <c r="F28" s="331" t="s">
        <v>787</v>
      </c>
      <c r="G28" s="205" t="s">
        <v>106</v>
      </c>
      <c r="H28" s="205" t="s">
        <v>784</v>
      </c>
    </row>
    <row r="29" spans="1:13" x14ac:dyDescent="0.35">
      <c r="A29" s="321"/>
      <c r="B29" s="322"/>
      <c r="C29" s="281"/>
      <c r="D29" s="281"/>
      <c r="E29" s="281"/>
      <c r="F29" s="323"/>
      <c r="G29" s="281"/>
      <c r="H29" s="325"/>
    </row>
    <row r="30" spans="1:13" x14ac:dyDescent="0.35">
      <c r="A30" s="280"/>
      <c r="B30" s="249"/>
      <c r="C30" s="249"/>
      <c r="D30" s="249"/>
      <c r="E30" s="281"/>
      <c r="F30" s="282"/>
      <c r="G30" s="249"/>
      <c r="H30" s="249"/>
      <c r="M30" t="s">
        <v>134</v>
      </c>
    </row>
    <row r="31" spans="1:13" x14ac:dyDescent="0.35">
      <c r="A31" s="296" t="s">
        <v>561</v>
      </c>
      <c r="B31" s="266"/>
      <c r="C31" s="266"/>
      <c r="D31" s="266"/>
      <c r="E31" s="266"/>
      <c r="F31" s="266"/>
      <c r="G31" s="266"/>
      <c r="H31" s="297"/>
    </row>
    <row r="32" spans="1:13" ht="46.25" customHeight="1" x14ac:dyDescent="0.35">
      <c r="A32" s="205" t="s">
        <v>527</v>
      </c>
      <c r="B32" s="204" t="s">
        <v>126</v>
      </c>
      <c r="C32" s="204" t="s">
        <v>117</v>
      </c>
      <c r="D32" s="204"/>
      <c r="E32" s="315" t="s">
        <v>789</v>
      </c>
      <c r="F32" s="311">
        <v>2800000</v>
      </c>
      <c r="G32" s="310" t="s">
        <v>106</v>
      </c>
      <c r="H32" s="308" t="s">
        <v>783</v>
      </c>
    </row>
    <row r="33" spans="1:8" s="2" customFormat="1" x14ac:dyDescent="0.35">
      <c r="A33" s="273" t="s">
        <v>529</v>
      </c>
      <c r="B33" s="290" t="s">
        <v>426</v>
      </c>
      <c r="C33" s="290" t="s">
        <v>306</v>
      </c>
      <c r="D33" s="290"/>
      <c r="E33" s="316" t="s">
        <v>788</v>
      </c>
      <c r="F33" s="274"/>
      <c r="G33" s="290" t="s">
        <v>290</v>
      </c>
      <c r="H33" s="316" t="s">
        <v>779</v>
      </c>
    </row>
    <row r="34" spans="1:8" s="2" customFormat="1" x14ac:dyDescent="0.35">
      <c r="A34" s="280"/>
      <c r="B34" s="249"/>
      <c r="C34" s="249"/>
      <c r="D34" s="249"/>
      <c r="E34" s="281"/>
      <c r="F34" s="282"/>
      <c r="G34" s="249"/>
      <c r="H34" s="249"/>
    </row>
    <row r="35" spans="1:8" x14ac:dyDescent="0.35">
      <c r="A35" s="266"/>
      <c r="B35" s="266"/>
      <c r="C35" s="266"/>
      <c r="D35" s="266"/>
      <c r="E35" s="266"/>
      <c r="F35" s="266"/>
      <c r="G35" s="266"/>
      <c r="H35" s="266"/>
    </row>
    <row r="36" spans="1:8" x14ac:dyDescent="0.35">
      <c r="A36" s="298" t="s">
        <v>692</v>
      </c>
      <c r="B36" s="299"/>
      <c r="C36" s="266"/>
      <c r="D36" s="266"/>
      <c r="E36" s="266"/>
      <c r="F36" s="266"/>
      <c r="G36" s="266"/>
      <c r="H36" s="266"/>
    </row>
    <row r="37" spans="1:8" s="2" customFormat="1" ht="43.25" customHeight="1" x14ac:dyDescent="0.35">
      <c r="A37" s="273" t="s">
        <v>527</v>
      </c>
      <c r="B37" s="204" t="s">
        <v>532</v>
      </c>
      <c r="C37" s="204" t="s">
        <v>495</v>
      </c>
      <c r="D37" s="204"/>
      <c r="E37" s="314" t="s">
        <v>865</v>
      </c>
      <c r="F37" s="330" t="s">
        <v>785</v>
      </c>
      <c r="G37" s="204" t="s">
        <v>106</v>
      </c>
      <c r="H37" s="314" t="s">
        <v>786</v>
      </c>
    </row>
    <row r="38" spans="1:8" s="2" customFormat="1" x14ac:dyDescent="0.35">
      <c r="A38" s="273" t="s">
        <v>529</v>
      </c>
      <c r="B38" s="290" t="s">
        <v>576</v>
      </c>
      <c r="C38" s="290" t="s">
        <v>306</v>
      </c>
      <c r="D38" s="290"/>
      <c r="E38" s="316" t="s">
        <v>789</v>
      </c>
      <c r="F38" s="285">
        <v>1750000</v>
      </c>
      <c r="G38" s="290" t="s">
        <v>106</v>
      </c>
      <c r="H38" s="290" t="s">
        <v>451</v>
      </c>
    </row>
    <row r="39" spans="1:8" s="2" customFormat="1" x14ac:dyDescent="0.35">
      <c r="A39" s="273" t="s">
        <v>529</v>
      </c>
      <c r="B39" s="291" t="s">
        <v>452</v>
      </c>
      <c r="C39" s="290" t="s">
        <v>306</v>
      </c>
      <c r="D39" s="290"/>
      <c r="E39" s="316" t="s">
        <v>789</v>
      </c>
      <c r="F39" s="285">
        <v>1000000</v>
      </c>
      <c r="G39" s="290" t="s">
        <v>106</v>
      </c>
      <c r="H39" s="290" t="s">
        <v>552</v>
      </c>
    </row>
    <row r="40" spans="1:8" s="2" customFormat="1" ht="27" customHeight="1" x14ac:dyDescent="0.35">
      <c r="A40" s="273" t="s">
        <v>529</v>
      </c>
      <c r="B40" s="286" t="s">
        <v>526</v>
      </c>
      <c r="C40" s="205" t="s">
        <v>304</v>
      </c>
      <c r="D40" s="284"/>
      <c r="E40" s="316" t="s">
        <v>789</v>
      </c>
      <c r="F40" s="274"/>
      <c r="G40" s="290" t="s">
        <v>106</v>
      </c>
      <c r="H40" s="290" t="s">
        <v>699</v>
      </c>
    </row>
    <row r="41" spans="1:8" s="2" customFormat="1" x14ac:dyDescent="0.35">
      <c r="A41" s="273" t="s">
        <v>527</v>
      </c>
      <c r="B41" s="204" t="s">
        <v>291</v>
      </c>
      <c r="C41" s="204" t="s">
        <v>132</v>
      </c>
      <c r="D41" s="204"/>
      <c r="E41" s="315">
        <v>2025</v>
      </c>
      <c r="F41" s="272"/>
      <c r="G41" s="204" t="s">
        <v>106</v>
      </c>
      <c r="H41" s="204" t="s">
        <v>453</v>
      </c>
    </row>
    <row r="42" spans="1:8" s="2" customFormat="1" x14ac:dyDescent="0.35">
      <c r="A42" s="273" t="s">
        <v>527</v>
      </c>
      <c r="B42" s="204" t="s">
        <v>295</v>
      </c>
      <c r="C42" s="204" t="s">
        <v>304</v>
      </c>
      <c r="D42" s="204"/>
      <c r="E42" s="205" t="s">
        <v>135</v>
      </c>
      <c r="F42" s="272"/>
      <c r="G42" s="204" t="s">
        <v>106</v>
      </c>
      <c r="H42" s="204" t="s">
        <v>455</v>
      </c>
    </row>
    <row r="43" spans="1:8" s="2" customFormat="1" x14ac:dyDescent="0.35">
      <c r="A43" s="273" t="s">
        <v>527</v>
      </c>
      <c r="B43" s="204" t="s">
        <v>164</v>
      </c>
      <c r="C43" s="204" t="s">
        <v>117</v>
      </c>
      <c r="D43" s="204"/>
      <c r="E43" s="205" t="s">
        <v>135</v>
      </c>
      <c r="F43" s="272"/>
      <c r="G43" s="315" t="s">
        <v>106</v>
      </c>
      <c r="H43" s="205" t="s">
        <v>780</v>
      </c>
    </row>
    <row r="44" spans="1:8" s="2" customFormat="1" x14ac:dyDescent="0.35">
      <c r="A44" s="273" t="s">
        <v>527</v>
      </c>
      <c r="B44" s="204" t="s">
        <v>205</v>
      </c>
      <c r="C44" s="204" t="s">
        <v>105</v>
      </c>
      <c r="D44" s="204"/>
      <c r="E44" s="205" t="s">
        <v>135</v>
      </c>
      <c r="F44" s="272"/>
      <c r="G44" s="315" t="s">
        <v>106</v>
      </c>
      <c r="H44" s="204" t="s">
        <v>686</v>
      </c>
    </row>
    <row r="45" spans="1:8" s="2" customFormat="1" x14ac:dyDescent="0.35">
      <c r="A45" s="273" t="s">
        <v>527</v>
      </c>
      <c r="B45" s="204" t="s">
        <v>283</v>
      </c>
      <c r="C45" s="204" t="s">
        <v>132</v>
      </c>
      <c r="D45" s="204"/>
      <c r="E45" s="316" t="s">
        <v>789</v>
      </c>
      <c r="F45" s="272"/>
      <c r="G45" s="204" t="s">
        <v>106</v>
      </c>
      <c r="H45" s="204" t="s">
        <v>454</v>
      </c>
    </row>
    <row r="46" spans="1:8" s="2" customFormat="1" x14ac:dyDescent="0.35">
      <c r="A46" s="273" t="s">
        <v>529</v>
      </c>
      <c r="B46" s="204" t="s">
        <v>129</v>
      </c>
      <c r="C46" s="204" t="s">
        <v>105</v>
      </c>
      <c r="D46" s="204"/>
      <c r="E46" s="205" t="s">
        <v>135</v>
      </c>
      <c r="F46" s="272"/>
      <c r="G46" s="204" t="s">
        <v>569</v>
      </c>
      <c r="H46" s="204" t="s">
        <v>134</v>
      </c>
    </row>
    <row r="47" spans="1:8" s="2" customFormat="1" x14ac:dyDescent="0.35">
      <c r="A47" s="273" t="s">
        <v>529</v>
      </c>
      <c r="B47" s="204" t="s">
        <v>130</v>
      </c>
      <c r="C47" s="204" t="s">
        <v>105</v>
      </c>
      <c r="D47" s="204"/>
      <c r="E47" s="205" t="s">
        <v>135</v>
      </c>
      <c r="F47" s="272"/>
      <c r="G47" s="204" t="s">
        <v>569</v>
      </c>
      <c r="H47" s="204" t="s">
        <v>134</v>
      </c>
    </row>
    <row r="48" spans="1:8" s="2" customFormat="1" x14ac:dyDescent="0.35">
      <c r="A48" s="273" t="s">
        <v>191</v>
      </c>
      <c r="B48" s="204" t="s">
        <v>289</v>
      </c>
      <c r="C48" s="204" t="s">
        <v>290</v>
      </c>
      <c r="D48" s="204"/>
      <c r="E48" s="204" t="s">
        <v>290</v>
      </c>
      <c r="F48" s="272"/>
      <c r="G48" s="204" t="s">
        <v>106</v>
      </c>
      <c r="H48" s="204" t="s">
        <v>690</v>
      </c>
    </row>
    <row r="49" spans="1:8" s="2" customFormat="1" x14ac:dyDescent="0.35">
      <c r="A49" s="280"/>
      <c r="B49" s="249"/>
      <c r="C49" s="249"/>
      <c r="D49" s="249"/>
      <c r="E49" s="249"/>
      <c r="F49" s="282"/>
      <c r="G49" s="249"/>
      <c r="H49" s="249"/>
    </row>
    <row r="50" spans="1:8" x14ac:dyDescent="0.35">
      <c r="A50" s="266"/>
      <c r="B50" s="266"/>
      <c r="C50" s="266"/>
      <c r="D50" s="266"/>
      <c r="E50" s="266"/>
      <c r="F50" s="266"/>
      <c r="G50" s="266"/>
      <c r="H50" s="266"/>
    </row>
    <row r="51" spans="1:8" x14ac:dyDescent="0.35">
      <c r="A51" s="300" t="s">
        <v>693</v>
      </c>
      <c r="B51" s="299"/>
      <c r="C51" s="266"/>
      <c r="D51" s="266"/>
      <c r="E51" s="266"/>
      <c r="F51" s="266"/>
      <c r="G51" s="266"/>
      <c r="H51" s="266"/>
    </row>
    <row r="52" spans="1:8" ht="29" x14ac:dyDescent="0.35">
      <c r="A52" s="279" t="s">
        <v>536</v>
      </c>
      <c r="B52" s="204" t="s">
        <v>556</v>
      </c>
      <c r="C52" s="204" t="s">
        <v>671</v>
      </c>
      <c r="D52" s="204"/>
      <c r="E52" s="315" t="s">
        <v>790</v>
      </c>
      <c r="F52" s="312" t="s">
        <v>691</v>
      </c>
      <c r="G52" s="205" t="s">
        <v>106</v>
      </c>
      <c r="H52" s="205" t="s">
        <v>781</v>
      </c>
    </row>
    <row r="53" spans="1:8" ht="27" customHeight="1" x14ac:dyDescent="0.35">
      <c r="A53" s="273" t="s">
        <v>527</v>
      </c>
      <c r="B53" s="287" t="s">
        <v>531</v>
      </c>
      <c r="C53" s="290" t="s">
        <v>495</v>
      </c>
      <c r="D53" s="284"/>
      <c r="E53" s="316" t="s">
        <v>864</v>
      </c>
      <c r="F53" s="288">
        <v>1539746</v>
      </c>
      <c r="G53" s="205" t="s">
        <v>106</v>
      </c>
      <c r="H53" s="205" t="s">
        <v>761</v>
      </c>
    </row>
    <row r="54" spans="1:8" x14ac:dyDescent="0.35">
      <c r="A54" s="205" t="s">
        <v>527</v>
      </c>
      <c r="B54" s="204" t="s">
        <v>562</v>
      </c>
      <c r="C54" s="204" t="s">
        <v>306</v>
      </c>
      <c r="D54" s="284"/>
      <c r="E54" s="316" t="s">
        <v>789</v>
      </c>
      <c r="F54" s="288">
        <v>500000</v>
      </c>
      <c r="G54" s="204" t="s">
        <v>106</v>
      </c>
      <c r="H54" s="308" t="s">
        <v>563</v>
      </c>
    </row>
    <row r="55" spans="1:8" ht="27" customHeight="1" x14ac:dyDescent="0.35">
      <c r="A55" s="273" t="s">
        <v>527</v>
      </c>
      <c r="B55" s="287" t="s">
        <v>542</v>
      </c>
      <c r="C55" s="204" t="s">
        <v>304</v>
      </c>
      <c r="D55" s="284"/>
      <c r="E55" s="316" t="s">
        <v>789</v>
      </c>
      <c r="F55" s="288">
        <v>1250000</v>
      </c>
      <c r="G55" s="204" t="s">
        <v>106</v>
      </c>
      <c r="H55" s="284"/>
    </row>
    <row r="56" spans="1:8" ht="27.75" customHeight="1" x14ac:dyDescent="0.35">
      <c r="A56" s="273" t="s">
        <v>527</v>
      </c>
      <c r="B56" s="287" t="s">
        <v>543</v>
      </c>
      <c r="C56" s="204" t="s">
        <v>304</v>
      </c>
      <c r="D56" s="284"/>
      <c r="E56" s="316">
        <v>2024</v>
      </c>
      <c r="F56" s="288">
        <v>500000</v>
      </c>
      <c r="G56" s="204" t="s">
        <v>106</v>
      </c>
      <c r="H56" s="284"/>
    </row>
    <row r="57" spans="1:8" ht="27" customHeight="1" x14ac:dyDescent="0.35">
      <c r="A57" s="273" t="s">
        <v>528</v>
      </c>
      <c r="B57" s="287" t="s">
        <v>535</v>
      </c>
      <c r="C57" s="290" t="s">
        <v>306</v>
      </c>
      <c r="D57" s="284"/>
      <c r="E57" s="316" t="s">
        <v>789</v>
      </c>
      <c r="F57" s="288">
        <v>1500000</v>
      </c>
      <c r="G57" s="205" t="s">
        <v>106</v>
      </c>
      <c r="H57" s="308" t="s">
        <v>782</v>
      </c>
    </row>
    <row r="58" spans="1:8" ht="27" customHeight="1" x14ac:dyDescent="0.35">
      <c r="A58" s="273" t="s">
        <v>528</v>
      </c>
      <c r="B58" s="287" t="s">
        <v>537</v>
      </c>
      <c r="C58" s="204" t="s">
        <v>306</v>
      </c>
      <c r="D58" s="284"/>
      <c r="E58" s="316" t="s">
        <v>860</v>
      </c>
      <c r="F58" s="288">
        <v>4482640</v>
      </c>
      <c r="G58" s="205" t="s">
        <v>106</v>
      </c>
      <c r="H58" s="327" t="s">
        <v>772</v>
      </c>
    </row>
    <row r="59" spans="1:8" ht="29" x14ac:dyDescent="0.35">
      <c r="A59" s="273" t="s">
        <v>528</v>
      </c>
      <c r="B59" s="290" t="s">
        <v>554</v>
      </c>
      <c r="C59" s="290" t="s">
        <v>306</v>
      </c>
      <c r="D59" s="290"/>
      <c r="E59" s="316" t="s">
        <v>861</v>
      </c>
      <c r="F59" s="331" t="s">
        <v>858</v>
      </c>
      <c r="G59" s="205" t="s">
        <v>106</v>
      </c>
      <c r="H59" s="327" t="s">
        <v>867</v>
      </c>
    </row>
    <row r="60" spans="1:8" ht="27" customHeight="1" x14ac:dyDescent="0.35">
      <c r="A60" s="273" t="s">
        <v>528</v>
      </c>
      <c r="B60" s="287" t="s">
        <v>544</v>
      </c>
      <c r="C60" s="204" t="s">
        <v>306</v>
      </c>
      <c r="D60" s="284"/>
      <c r="E60" s="316" t="s">
        <v>789</v>
      </c>
      <c r="F60" s="285">
        <v>500000</v>
      </c>
      <c r="G60" s="204" t="s">
        <v>106</v>
      </c>
      <c r="H60" s="284"/>
    </row>
    <row r="61" spans="1:8" ht="27" customHeight="1" x14ac:dyDescent="0.35">
      <c r="A61" s="273" t="s">
        <v>528</v>
      </c>
      <c r="B61" s="287" t="s">
        <v>548</v>
      </c>
      <c r="C61" s="205" t="s">
        <v>304</v>
      </c>
      <c r="D61" s="284"/>
      <c r="E61" s="316" t="s">
        <v>789</v>
      </c>
      <c r="F61" s="285">
        <v>1500000</v>
      </c>
      <c r="G61" s="204" t="s">
        <v>106</v>
      </c>
      <c r="H61" s="284"/>
    </row>
    <row r="62" spans="1:8" ht="28.25" customHeight="1" x14ac:dyDescent="0.35">
      <c r="A62" s="273" t="s">
        <v>529</v>
      </c>
      <c r="B62" s="287" t="s">
        <v>578</v>
      </c>
      <c r="C62" s="204" t="s">
        <v>304</v>
      </c>
      <c r="D62" s="284"/>
      <c r="E62" s="316" t="s">
        <v>861</v>
      </c>
      <c r="F62" s="348">
        <v>9000000</v>
      </c>
      <c r="G62" s="204" t="s">
        <v>106</v>
      </c>
      <c r="H62" s="291" t="s">
        <v>677</v>
      </c>
    </row>
    <row r="63" spans="1:8" ht="27" customHeight="1" x14ac:dyDescent="0.35">
      <c r="A63" s="273" t="s">
        <v>529</v>
      </c>
      <c r="B63" s="287" t="s">
        <v>540</v>
      </c>
      <c r="C63" s="204" t="s">
        <v>306</v>
      </c>
      <c r="D63" s="284"/>
      <c r="E63" s="316" t="s">
        <v>860</v>
      </c>
      <c r="F63" s="285">
        <v>4500000</v>
      </c>
      <c r="G63" s="204" t="s">
        <v>106</v>
      </c>
      <c r="H63" s="290" t="s">
        <v>672</v>
      </c>
    </row>
    <row r="64" spans="1:8" ht="27" customHeight="1" x14ac:dyDescent="0.35">
      <c r="A64" s="273" t="s">
        <v>529</v>
      </c>
      <c r="B64" s="287" t="s">
        <v>545</v>
      </c>
      <c r="C64" s="204" t="s">
        <v>304</v>
      </c>
      <c r="D64" s="284"/>
      <c r="E64" s="316" t="s">
        <v>789</v>
      </c>
      <c r="F64" s="285">
        <v>3300000</v>
      </c>
      <c r="G64" s="204" t="s">
        <v>106</v>
      </c>
      <c r="H64" s="290"/>
    </row>
    <row r="65" spans="1:8" ht="27" customHeight="1" x14ac:dyDescent="0.35">
      <c r="A65" s="273" t="s">
        <v>529</v>
      </c>
      <c r="B65" s="287" t="s">
        <v>546</v>
      </c>
      <c r="C65" s="204" t="s">
        <v>306</v>
      </c>
      <c r="D65" s="284"/>
      <c r="E65" s="316" t="s">
        <v>789</v>
      </c>
      <c r="F65" s="285">
        <v>500000</v>
      </c>
      <c r="G65" s="204" t="s">
        <v>106</v>
      </c>
      <c r="H65" s="290"/>
    </row>
    <row r="66" spans="1:8" x14ac:dyDescent="0.35">
      <c r="A66" s="266"/>
      <c r="B66" s="266"/>
      <c r="C66" s="266"/>
      <c r="D66" s="266"/>
      <c r="E66" s="266"/>
      <c r="F66" s="266"/>
      <c r="G66" s="266"/>
      <c r="H66" s="266"/>
    </row>
    <row r="67" spans="1:8" x14ac:dyDescent="0.35">
      <c r="A67" s="266"/>
      <c r="B67" s="266"/>
      <c r="C67" s="266"/>
      <c r="D67" s="266"/>
      <c r="E67" s="266"/>
      <c r="F67" s="266"/>
      <c r="G67" s="266"/>
      <c r="H67" s="266"/>
    </row>
    <row r="68" spans="1:8" x14ac:dyDescent="0.35">
      <c r="A68" s="301" t="s">
        <v>742</v>
      </c>
      <c r="B68" s="266"/>
      <c r="C68" s="266"/>
      <c r="D68" s="266"/>
      <c r="E68" s="266"/>
      <c r="F68" s="266"/>
      <c r="G68" s="266"/>
      <c r="H68" s="266"/>
    </row>
    <row r="69" spans="1:8" ht="29" x14ac:dyDescent="0.35">
      <c r="A69" s="273" t="s">
        <v>527</v>
      </c>
      <c r="B69" s="204" t="s">
        <v>110</v>
      </c>
      <c r="C69" s="204" t="s">
        <v>117</v>
      </c>
      <c r="D69" s="204"/>
      <c r="E69" s="315" t="s">
        <v>789</v>
      </c>
      <c r="F69" s="309" t="s">
        <v>701</v>
      </c>
      <c r="G69" s="205" t="s">
        <v>106</v>
      </c>
      <c r="H69" s="308" t="s">
        <v>859</v>
      </c>
    </row>
    <row r="70" spans="1:8" x14ac:dyDescent="0.35">
      <c r="A70" s="273" t="s">
        <v>527</v>
      </c>
      <c r="B70" s="290" t="s">
        <v>541</v>
      </c>
      <c r="C70" s="290" t="s">
        <v>495</v>
      </c>
      <c r="D70" s="290"/>
      <c r="E70" s="316" t="s">
        <v>789</v>
      </c>
      <c r="F70" s="285">
        <v>900000</v>
      </c>
      <c r="G70" s="290" t="s">
        <v>106</v>
      </c>
      <c r="H70" s="290"/>
    </row>
    <row r="71" spans="1:8" x14ac:dyDescent="0.35">
      <c r="A71" s="273" t="s">
        <v>527</v>
      </c>
      <c r="B71" s="204" t="s">
        <v>695</v>
      </c>
      <c r="C71" s="204" t="s">
        <v>304</v>
      </c>
      <c r="D71" s="204"/>
      <c r="E71" s="316" t="s">
        <v>789</v>
      </c>
      <c r="F71" s="204" t="s">
        <v>290</v>
      </c>
      <c r="G71" s="204" t="s">
        <v>106</v>
      </c>
      <c r="H71" s="204"/>
    </row>
    <row r="72" spans="1:8" x14ac:dyDescent="0.35">
      <c r="A72" s="273" t="s">
        <v>527</v>
      </c>
      <c r="B72" s="204" t="s">
        <v>696</v>
      </c>
      <c r="C72" s="204" t="s">
        <v>304</v>
      </c>
      <c r="D72" s="204"/>
      <c r="E72" s="315" t="s">
        <v>862</v>
      </c>
      <c r="F72" s="204" t="s">
        <v>290</v>
      </c>
      <c r="G72" s="204" t="s">
        <v>106</v>
      </c>
      <c r="H72" s="204"/>
    </row>
    <row r="73" spans="1:8" ht="29" x14ac:dyDescent="0.35">
      <c r="A73" s="279" t="s">
        <v>698</v>
      </c>
      <c r="B73" s="204" t="s">
        <v>697</v>
      </c>
      <c r="C73" s="204" t="s">
        <v>495</v>
      </c>
      <c r="D73" s="204"/>
      <c r="E73" s="316" t="s">
        <v>789</v>
      </c>
      <c r="F73" s="204" t="s">
        <v>290</v>
      </c>
      <c r="G73" s="204" t="s">
        <v>106</v>
      </c>
      <c r="H73" s="204"/>
    </row>
    <row r="76" spans="1:8" x14ac:dyDescent="0.35">
      <c r="A76" s="307" t="s">
        <v>757</v>
      </c>
      <c r="B76" s="266"/>
      <c r="C76" s="266"/>
      <c r="D76" s="266"/>
      <c r="E76" s="266"/>
      <c r="F76" s="266"/>
      <c r="G76" s="266"/>
      <c r="H76" s="266"/>
    </row>
    <row r="77" spans="1:8" x14ac:dyDescent="0.35">
      <c r="A77" s="273" t="s">
        <v>527</v>
      </c>
      <c r="B77" s="204" t="s">
        <v>749</v>
      </c>
      <c r="C77" s="204" t="s">
        <v>304</v>
      </c>
      <c r="D77" s="204"/>
      <c r="E77" s="315" t="s">
        <v>862</v>
      </c>
      <c r="F77" s="283">
        <v>400000</v>
      </c>
      <c r="G77" s="204" t="s">
        <v>106</v>
      </c>
      <c r="H77" s="272" t="s">
        <v>737</v>
      </c>
    </row>
    <row r="78" spans="1:8" x14ac:dyDescent="0.35">
      <c r="A78" s="273" t="s">
        <v>528</v>
      </c>
      <c r="B78" s="204" t="s">
        <v>748</v>
      </c>
      <c r="C78" s="204" t="s">
        <v>304</v>
      </c>
      <c r="D78" s="204"/>
      <c r="E78" s="315" t="s">
        <v>789</v>
      </c>
      <c r="F78" s="288">
        <v>2000000</v>
      </c>
      <c r="G78" s="204" t="s">
        <v>106</v>
      </c>
      <c r="H78" s="272" t="s">
        <v>741</v>
      </c>
    </row>
    <row r="79" spans="1:8" x14ac:dyDescent="0.35">
      <c r="A79" s="280"/>
      <c r="B79" s="249"/>
      <c r="C79" s="249"/>
      <c r="D79" s="249"/>
      <c r="E79" s="322"/>
      <c r="F79" s="323"/>
      <c r="G79" s="249"/>
      <c r="H79" s="282"/>
    </row>
    <row r="81" spans="1:8" x14ac:dyDescent="0.35">
      <c r="A81" s="346" t="s">
        <v>775</v>
      </c>
    </row>
    <row r="82" spans="1:8" ht="14.4" customHeight="1" x14ac:dyDescent="0.35">
      <c r="A82" s="315" t="s">
        <v>758</v>
      </c>
      <c r="B82" s="315" t="s">
        <v>553</v>
      </c>
      <c r="C82" s="315" t="s">
        <v>304</v>
      </c>
      <c r="D82" s="315"/>
      <c r="E82" s="315" t="s">
        <v>861</v>
      </c>
      <c r="F82" s="330" t="s">
        <v>794</v>
      </c>
      <c r="G82" s="315" t="s">
        <v>106</v>
      </c>
      <c r="H82" s="314" t="s">
        <v>811</v>
      </c>
    </row>
    <row r="83" spans="1:8" ht="30" customHeight="1" x14ac:dyDescent="0.35">
      <c r="A83" s="315" t="s">
        <v>527</v>
      </c>
      <c r="B83" s="315" t="s">
        <v>760</v>
      </c>
      <c r="C83" s="315" t="s">
        <v>304</v>
      </c>
      <c r="D83" s="315"/>
      <c r="E83" s="315" t="s">
        <v>863</v>
      </c>
      <c r="F83" s="331">
        <v>638691</v>
      </c>
      <c r="G83" s="315" t="s">
        <v>106</v>
      </c>
      <c r="H83" s="314" t="s">
        <v>848</v>
      </c>
    </row>
    <row r="85" spans="1:8" x14ac:dyDescent="0.35">
      <c r="B85" s="65" t="s">
        <v>285</v>
      </c>
    </row>
    <row r="86" spans="1:8" x14ac:dyDescent="0.35">
      <c r="B86" s="65" t="s">
        <v>778</v>
      </c>
    </row>
  </sheetData>
  <phoneticPr fontId="56" type="noConversion"/>
  <conditionalFormatting sqref="B40 B62:B65">
    <cfRule type="expression" dxfId="5" priority="7">
      <formula>#REF!="Y"</formula>
    </cfRule>
  </conditionalFormatting>
  <conditionalFormatting sqref="B53">
    <cfRule type="expression" dxfId="4" priority="6">
      <formula>#REF!="Y"</formula>
    </cfRule>
  </conditionalFormatting>
  <conditionalFormatting sqref="B60 B57:B58">
    <cfRule type="expression" dxfId="3" priority="5">
      <formula>#REF!="Y"</formula>
    </cfRule>
  </conditionalFormatting>
  <conditionalFormatting sqref="B55:B56">
    <cfRule type="expression" dxfId="2" priority="4">
      <formula>#REF!="Y"</formula>
    </cfRule>
  </conditionalFormatting>
  <conditionalFormatting sqref="B61">
    <cfRule type="expression" dxfId="1" priority="3">
      <formula>#REF!="Y"</formula>
    </cfRule>
  </conditionalFormatting>
  <conditionalFormatting sqref="B28">
    <cfRule type="expression" dxfId="0" priority="1">
      <formula>#REF!="Y"</formula>
    </cfRule>
  </conditionalFormatting>
  <pageMargins left="0.7" right="0.7" top="0.75" bottom="0.75" header="0.3" footer="0.3"/>
  <pageSetup paperSize="17" scale="76" orientation="landscape"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A58"/>
  <sheetViews>
    <sheetView zoomScale="80" zoomScaleNormal="80" workbookViewId="0"/>
  </sheetViews>
  <sheetFormatPr defaultRowHeight="14.5" x14ac:dyDescent="0.35"/>
  <cols>
    <col min="1" max="1" width="63.6328125" customWidth="1"/>
    <col min="2" max="2" width="73.453125" customWidth="1"/>
    <col min="3" max="3" width="44.453125" style="1" customWidth="1"/>
    <col min="5" max="5" width="8.90625" style="26"/>
    <col min="6" max="6" width="14.453125" style="26" customWidth="1"/>
    <col min="7" max="7" width="15.453125" style="26" customWidth="1"/>
    <col min="8" max="8" width="18" style="26" customWidth="1"/>
    <col min="9" max="9" width="15.6328125" customWidth="1"/>
    <col min="16" max="16" width="11.453125" style="135" customWidth="1"/>
  </cols>
  <sheetData>
    <row r="1" spans="1:27" ht="62.25" customHeight="1" x14ac:dyDescent="0.45">
      <c r="A1" s="125" t="s">
        <v>813</v>
      </c>
      <c r="B1" s="52"/>
      <c r="D1" s="365" t="s">
        <v>649</v>
      </c>
      <c r="E1" s="366"/>
      <c r="F1" s="366"/>
      <c r="G1" s="366"/>
      <c r="H1" s="367"/>
    </row>
    <row r="2" spans="1:27" x14ac:dyDescent="0.35">
      <c r="A2" s="319" t="s">
        <v>812</v>
      </c>
    </row>
    <row r="3" spans="1:27" ht="15" customHeight="1" x14ac:dyDescent="0.35">
      <c r="A3" s="4" t="s">
        <v>8</v>
      </c>
      <c r="B3" s="4"/>
    </row>
    <row r="4" spans="1:27" ht="15" customHeight="1" x14ac:dyDescent="0.35">
      <c r="A4" s="15" t="s">
        <v>9</v>
      </c>
      <c r="B4" s="15"/>
    </row>
    <row r="5" spans="1:27" x14ac:dyDescent="0.35">
      <c r="C5" s="1" t="s">
        <v>31</v>
      </c>
    </row>
    <row r="6" spans="1:27" x14ac:dyDescent="0.35">
      <c r="A6" s="368" t="s">
        <v>10</v>
      </c>
      <c r="B6" s="369"/>
      <c r="C6" s="3"/>
    </row>
    <row r="7" spans="1:27" ht="21" customHeight="1" x14ac:dyDescent="0.35">
      <c r="A7" s="6" t="s">
        <v>0</v>
      </c>
      <c r="B7" s="5" t="s">
        <v>821</v>
      </c>
      <c r="C7" s="3"/>
    </row>
    <row r="8" spans="1:27" ht="142.25" customHeight="1" x14ac:dyDescent="0.35">
      <c r="A8" s="6" t="s">
        <v>238</v>
      </c>
      <c r="B8" s="257" t="s">
        <v>849</v>
      </c>
      <c r="C8" s="3"/>
      <c r="E8" s="370" t="s">
        <v>100</v>
      </c>
      <c r="F8" s="370"/>
      <c r="G8" s="370"/>
      <c r="H8" s="370"/>
      <c r="I8" s="370"/>
    </row>
    <row r="9" spans="1:27" ht="390.65" customHeight="1" x14ac:dyDescent="0.35">
      <c r="A9" s="6" t="s">
        <v>819</v>
      </c>
      <c r="B9" s="257" t="s">
        <v>815</v>
      </c>
      <c r="C9" s="3"/>
      <c r="E9" s="339"/>
      <c r="F9" s="339"/>
      <c r="G9" s="339"/>
      <c r="H9" s="339"/>
      <c r="I9" s="339"/>
    </row>
    <row r="10" spans="1:27" ht="15" thickBot="1" x14ac:dyDescent="0.4">
      <c r="A10" s="6" t="s">
        <v>1</v>
      </c>
      <c r="B10" s="5" t="s">
        <v>814</v>
      </c>
      <c r="C10" s="3" t="s">
        <v>48</v>
      </c>
      <c r="E10" s="371" t="s">
        <v>53</v>
      </c>
      <c r="F10" s="372"/>
      <c r="G10" s="372"/>
      <c r="H10" s="373"/>
      <c r="I10" s="246" t="s">
        <v>517</v>
      </c>
      <c r="J10" t="s">
        <v>74</v>
      </c>
      <c r="P10" s="43" t="s">
        <v>76</v>
      </c>
      <c r="Q10" s="43"/>
      <c r="R10" s="43"/>
      <c r="S10" s="43"/>
      <c r="T10" s="43"/>
      <c r="U10" s="43"/>
      <c r="V10" s="43"/>
      <c r="W10" s="43"/>
      <c r="X10" s="43"/>
      <c r="Y10" s="43"/>
      <c r="Z10" s="43"/>
      <c r="AA10" s="43"/>
    </row>
    <row r="11" spans="1:27" ht="48" customHeight="1" thickBot="1" x14ac:dyDescent="0.4">
      <c r="A11" s="6" t="s">
        <v>4</v>
      </c>
      <c r="B11" s="5" t="s">
        <v>134</v>
      </c>
      <c r="C11" s="3" t="s">
        <v>3</v>
      </c>
      <c r="E11" s="37" t="s">
        <v>75</v>
      </c>
      <c r="F11" s="38" t="s">
        <v>147</v>
      </c>
      <c r="G11" s="38" t="s">
        <v>146</v>
      </c>
      <c r="H11" s="38" t="s">
        <v>90</v>
      </c>
      <c r="I11" s="38" t="s">
        <v>144</v>
      </c>
      <c r="J11" s="362" t="s">
        <v>92</v>
      </c>
      <c r="K11" s="374"/>
      <c r="L11" s="374"/>
      <c r="M11" s="374"/>
      <c r="N11" s="374"/>
      <c r="P11" s="43" t="s">
        <v>77</v>
      </c>
      <c r="Q11" s="48">
        <v>0.9</v>
      </c>
      <c r="R11" s="46">
        <v>0.8</v>
      </c>
      <c r="S11" s="46">
        <v>0.7</v>
      </c>
      <c r="T11" s="47">
        <v>0.6</v>
      </c>
      <c r="U11" s="48">
        <v>0.5</v>
      </c>
      <c r="V11" s="46">
        <v>0.4</v>
      </c>
      <c r="W11" s="46">
        <v>0.3</v>
      </c>
      <c r="X11" s="46">
        <v>0.2</v>
      </c>
      <c r="Y11" s="46">
        <v>0.1</v>
      </c>
      <c r="Z11" s="46">
        <v>0.05</v>
      </c>
      <c r="AA11" s="45">
        <v>18537</v>
      </c>
    </row>
    <row r="12" spans="1:27" ht="19.5" customHeight="1" x14ac:dyDescent="0.35">
      <c r="A12" s="12" t="s">
        <v>49</v>
      </c>
      <c r="B12" s="12" t="s">
        <v>134</v>
      </c>
      <c r="C12" s="3"/>
      <c r="E12" s="33">
        <v>2012</v>
      </c>
      <c r="F12" s="33"/>
      <c r="G12" s="33"/>
      <c r="H12" s="33"/>
      <c r="I12" s="5"/>
      <c r="J12" s="362"/>
      <c r="K12" s="374"/>
      <c r="L12" s="374"/>
      <c r="M12" s="374"/>
      <c r="N12" s="374"/>
      <c r="P12" s="43">
        <v>2011</v>
      </c>
      <c r="Q12" s="43">
        <v>1030</v>
      </c>
      <c r="R12" s="43">
        <v>1035</v>
      </c>
      <c r="S12" s="43">
        <v>1040</v>
      </c>
      <c r="T12" s="43">
        <v>1050</v>
      </c>
      <c r="U12" s="43">
        <v>1070</v>
      </c>
      <c r="V12" s="43">
        <v>1075</v>
      </c>
      <c r="W12" s="43">
        <v>1090</v>
      </c>
      <c r="X12" s="43">
        <v>1095</v>
      </c>
      <c r="Y12" s="43">
        <v>1110</v>
      </c>
      <c r="Z12" s="43">
        <v>1110</v>
      </c>
      <c r="AA12" s="43">
        <v>1.0373829999999999</v>
      </c>
    </row>
    <row r="13" spans="1:27" ht="15" customHeight="1" x14ac:dyDescent="0.35">
      <c r="A13" s="12" t="s">
        <v>50</v>
      </c>
      <c r="B13" s="12" t="s">
        <v>134</v>
      </c>
      <c r="C13" s="3"/>
      <c r="E13" s="33">
        <v>2013</v>
      </c>
      <c r="F13" s="33"/>
      <c r="G13" s="33"/>
      <c r="H13" s="33"/>
      <c r="I13" s="5"/>
      <c r="J13" s="375" t="s">
        <v>91</v>
      </c>
      <c r="K13" s="376"/>
      <c r="L13" s="376"/>
      <c r="M13" s="376"/>
      <c r="N13" s="376"/>
      <c r="P13" s="43">
        <v>2012</v>
      </c>
      <c r="Q13" s="43">
        <v>1050</v>
      </c>
      <c r="R13" s="43">
        <v>1055</v>
      </c>
      <c r="S13" s="43">
        <v>1060</v>
      </c>
      <c r="T13" s="43">
        <v>1070</v>
      </c>
      <c r="U13" s="43">
        <v>1090</v>
      </c>
      <c r="V13" s="43">
        <v>1095</v>
      </c>
      <c r="W13" s="43">
        <v>1115</v>
      </c>
      <c r="X13" s="43">
        <v>1120</v>
      </c>
      <c r="Y13" s="43">
        <v>1125</v>
      </c>
      <c r="Z13" s="43">
        <v>1135</v>
      </c>
      <c r="AA13" s="43">
        <v>1.0321100000000001</v>
      </c>
    </row>
    <row r="14" spans="1:27" x14ac:dyDescent="0.35">
      <c r="A14" s="12" t="s">
        <v>51</v>
      </c>
      <c r="B14" s="12"/>
      <c r="C14" s="3" t="s">
        <v>52</v>
      </c>
      <c r="E14" s="33">
        <v>2014</v>
      </c>
      <c r="F14" s="33"/>
      <c r="G14" s="33"/>
      <c r="H14" s="33"/>
      <c r="I14" s="5"/>
      <c r="J14" s="375"/>
      <c r="K14" s="376"/>
      <c r="L14" s="376"/>
      <c r="M14" s="376"/>
      <c r="N14" s="376"/>
      <c r="P14" s="43">
        <v>2013</v>
      </c>
      <c r="Q14" s="43">
        <v>1065</v>
      </c>
      <c r="R14" s="43">
        <v>1070</v>
      </c>
      <c r="S14" s="43">
        <v>1075</v>
      </c>
      <c r="T14" s="43">
        <v>1085</v>
      </c>
      <c r="U14" s="43">
        <v>1105</v>
      </c>
      <c r="V14" s="43">
        <v>1110</v>
      </c>
      <c r="W14" s="43">
        <v>1130</v>
      </c>
      <c r="X14" s="43">
        <v>1135</v>
      </c>
      <c r="Y14" s="43">
        <v>1150</v>
      </c>
      <c r="Z14" s="43">
        <v>1150</v>
      </c>
      <c r="AA14" s="43">
        <v>1.040724</v>
      </c>
    </row>
    <row r="15" spans="1:27" ht="21.75" customHeight="1" x14ac:dyDescent="0.35">
      <c r="A15" s="12" t="s">
        <v>53</v>
      </c>
      <c r="B15" s="24"/>
      <c r="C15" s="3"/>
      <c r="E15" s="33">
        <v>2015</v>
      </c>
      <c r="F15" s="33"/>
      <c r="G15" s="33"/>
      <c r="H15" s="33"/>
      <c r="I15" s="5"/>
      <c r="J15" s="375"/>
      <c r="K15" s="376"/>
      <c r="L15" s="376"/>
      <c r="M15" s="376"/>
      <c r="N15" s="376"/>
      <c r="P15" s="43">
        <v>2014</v>
      </c>
      <c r="Q15" s="43">
        <v>1080</v>
      </c>
      <c r="R15" s="43">
        <v>1085</v>
      </c>
      <c r="S15" s="43">
        <v>1090</v>
      </c>
      <c r="T15" s="43">
        <v>1100</v>
      </c>
      <c r="U15" s="43">
        <v>1120</v>
      </c>
      <c r="V15" s="43">
        <v>1125</v>
      </c>
      <c r="W15" s="43">
        <v>1145</v>
      </c>
      <c r="X15" s="43">
        <v>1150</v>
      </c>
      <c r="Y15" s="43">
        <v>1165</v>
      </c>
      <c r="Z15" s="43">
        <v>1170</v>
      </c>
      <c r="AA15" s="43">
        <v>1.040179</v>
      </c>
    </row>
    <row r="16" spans="1:27" x14ac:dyDescent="0.35">
      <c r="A16" s="239" t="s">
        <v>41</v>
      </c>
      <c r="B16" s="379" t="s">
        <v>97</v>
      </c>
      <c r="E16" s="33">
        <v>2016</v>
      </c>
      <c r="F16" s="33"/>
      <c r="G16" s="33"/>
      <c r="H16" s="33"/>
      <c r="I16" s="5"/>
      <c r="J16" s="375"/>
      <c r="K16" s="376"/>
      <c r="L16" s="376"/>
      <c r="M16" s="376"/>
      <c r="N16" s="376"/>
      <c r="P16" s="43">
        <v>2015</v>
      </c>
      <c r="Q16" s="43">
        <v>1095</v>
      </c>
      <c r="R16" s="43">
        <v>1100</v>
      </c>
      <c r="S16" s="43">
        <v>1105</v>
      </c>
      <c r="T16" s="43">
        <v>1115</v>
      </c>
      <c r="U16" s="43">
        <v>1135</v>
      </c>
      <c r="V16" s="43">
        <v>1140</v>
      </c>
      <c r="W16" s="43">
        <v>1160</v>
      </c>
      <c r="X16" s="43">
        <v>1165</v>
      </c>
      <c r="Y16" s="43">
        <v>1170</v>
      </c>
      <c r="Z16" s="43">
        <v>1180</v>
      </c>
      <c r="AA16" s="43">
        <v>1.030837</v>
      </c>
    </row>
    <row r="17" spans="1:27" ht="60.75" customHeight="1" x14ac:dyDescent="0.35">
      <c r="A17" s="239" t="s">
        <v>7</v>
      </c>
      <c r="B17" s="380"/>
      <c r="C17" s="3" t="s">
        <v>21</v>
      </c>
      <c r="E17" s="33">
        <v>2017</v>
      </c>
      <c r="F17" s="33"/>
      <c r="G17" s="33"/>
      <c r="H17" s="33"/>
      <c r="I17" s="5"/>
      <c r="J17" s="377"/>
      <c r="K17" s="378"/>
      <c r="L17" s="378"/>
      <c r="M17" s="378"/>
      <c r="N17" s="378"/>
      <c r="P17" s="43">
        <v>2016</v>
      </c>
      <c r="Q17" s="43">
        <v>1105</v>
      </c>
      <c r="R17" s="43">
        <v>1110</v>
      </c>
      <c r="S17" s="43">
        <v>1115</v>
      </c>
      <c r="T17" s="43">
        <v>1125</v>
      </c>
      <c r="U17" s="43">
        <v>1145</v>
      </c>
      <c r="V17" s="43">
        <v>1150</v>
      </c>
      <c r="W17" s="43">
        <v>1170</v>
      </c>
      <c r="X17" s="43">
        <v>1175</v>
      </c>
      <c r="Y17" s="43">
        <v>1190</v>
      </c>
      <c r="Z17" s="43">
        <v>1195</v>
      </c>
      <c r="AA17" s="43">
        <v>1.039301</v>
      </c>
    </row>
    <row r="18" spans="1:27" x14ac:dyDescent="0.35">
      <c r="A18" s="89" t="s">
        <v>72</v>
      </c>
      <c r="B18" s="89"/>
      <c r="C18" s="3" t="s">
        <v>73</v>
      </c>
      <c r="E18" s="33">
        <v>2018</v>
      </c>
      <c r="F18" s="33"/>
      <c r="G18" s="33"/>
      <c r="H18" s="33"/>
      <c r="I18" s="5"/>
      <c r="J18" s="34" t="s">
        <v>89</v>
      </c>
      <c r="K18" s="35"/>
      <c r="L18" s="35"/>
      <c r="M18" s="35"/>
      <c r="N18" s="36"/>
      <c r="P18" s="43">
        <v>2017</v>
      </c>
      <c r="Q18" s="43">
        <v>1115</v>
      </c>
      <c r="R18" s="43">
        <v>1120</v>
      </c>
      <c r="S18" s="43">
        <v>1125</v>
      </c>
      <c r="T18" s="43">
        <v>1135</v>
      </c>
      <c r="U18" s="43">
        <v>1155</v>
      </c>
      <c r="V18" s="43">
        <v>1160</v>
      </c>
      <c r="W18" s="43">
        <v>1180</v>
      </c>
      <c r="X18" s="43">
        <v>1185</v>
      </c>
      <c r="Y18" s="43">
        <v>1195</v>
      </c>
      <c r="Z18" s="43">
        <v>1205</v>
      </c>
      <c r="AA18" s="43">
        <v>1.034632</v>
      </c>
    </row>
    <row r="19" spans="1:27" x14ac:dyDescent="0.35">
      <c r="A19" s="89" t="s">
        <v>68</v>
      </c>
      <c r="B19" s="90"/>
      <c r="C19" s="3" t="s">
        <v>69</v>
      </c>
      <c r="E19" s="33">
        <v>2019</v>
      </c>
      <c r="F19" s="33"/>
      <c r="G19" s="33"/>
      <c r="H19" s="33"/>
      <c r="I19" s="5"/>
      <c r="J19" s="353"/>
      <c r="K19" s="354"/>
      <c r="L19" s="354"/>
      <c r="M19" s="354"/>
      <c r="N19" s="355"/>
      <c r="P19" s="43">
        <v>2018</v>
      </c>
      <c r="Q19" s="43">
        <v>1125</v>
      </c>
      <c r="R19" s="43">
        <v>1130</v>
      </c>
      <c r="S19" s="43">
        <v>1140</v>
      </c>
      <c r="T19" s="43">
        <v>1150</v>
      </c>
      <c r="U19" s="43">
        <v>1170</v>
      </c>
      <c r="V19" s="43">
        <v>1175</v>
      </c>
      <c r="W19" s="43">
        <v>1195</v>
      </c>
      <c r="X19" s="43">
        <v>1200</v>
      </c>
      <c r="Y19" s="43">
        <v>1215</v>
      </c>
      <c r="Z19" s="43">
        <v>1215</v>
      </c>
      <c r="AA19" s="43">
        <v>1.038462</v>
      </c>
    </row>
    <row r="20" spans="1:27" ht="21" customHeight="1" x14ac:dyDescent="0.35">
      <c r="A20" s="89" t="s">
        <v>67</v>
      </c>
      <c r="B20" s="89"/>
      <c r="C20" s="3" t="s">
        <v>70</v>
      </c>
      <c r="E20" s="33">
        <v>2020</v>
      </c>
      <c r="F20" s="33"/>
      <c r="G20" s="33"/>
      <c r="H20" s="33"/>
      <c r="I20" s="5"/>
      <c r="J20" s="356"/>
      <c r="K20" s="357"/>
      <c r="L20" s="357"/>
      <c r="M20" s="357"/>
      <c r="N20" s="358"/>
      <c r="P20" s="43">
        <v>2019</v>
      </c>
      <c r="Q20" s="43">
        <v>1135</v>
      </c>
      <c r="R20" s="43">
        <v>1140</v>
      </c>
      <c r="S20" s="43">
        <v>1150</v>
      </c>
      <c r="T20" s="43">
        <v>1160</v>
      </c>
      <c r="U20" s="43">
        <v>1180</v>
      </c>
      <c r="V20" s="43">
        <v>1185</v>
      </c>
      <c r="W20" s="43">
        <v>1205</v>
      </c>
      <c r="X20" s="43">
        <v>1210</v>
      </c>
      <c r="Y20" s="43">
        <v>1225</v>
      </c>
      <c r="Z20" s="43">
        <v>1230</v>
      </c>
      <c r="AA20" s="43">
        <v>1.0381359999999999</v>
      </c>
    </row>
    <row r="21" spans="1:27" ht="48.75" customHeight="1" x14ac:dyDescent="0.35">
      <c r="A21" s="5" t="s">
        <v>98</v>
      </c>
      <c r="B21" s="243" t="s">
        <v>99</v>
      </c>
      <c r="C21" s="3" t="s">
        <v>58</v>
      </c>
      <c r="E21" s="33">
        <v>2021</v>
      </c>
      <c r="F21" s="33"/>
      <c r="G21" s="33"/>
      <c r="H21" s="33"/>
      <c r="I21" s="5"/>
      <c r="J21" s="359"/>
      <c r="K21" s="360"/>
      <c r="L21" s="360"/>
      <c r="M21" s="360"/>
      <c r="N21" s="361"/>
      <c r="P21" s="43">
        <v>2020</v>
      </c>
      <c r="Q21" s="43">
        <v>1145</v>
      </c>
      <c r="R21" s="43">
        <v>1150</v>
      </c>
      <c r="S21" s="43">
        <v>1155</v>
      </c>
      <c r="T21" s="43">
        <v>1170</v>
      </c>
      <c r="U21" s="43">
        <v>1190</v>
      </c>
      <c r="V21" s="43">
        <v>1195</v>
      </c>
      <c r="W21" s="43">
        <v>1215</v>
      </c>
      <c r="X21" s="43">
        <v>1225</v>
      </c>
      <c r="Y21" s="43">
        <v>1235</v>
      </c>
      <c r="Z21" s="43">
        <v>1240</v>
      </c>
      <c r="AA21" s="43">
        <v>1.0378149999999999</v>
      </c>
    </row>
    <row r="22" spans="1:27" s="2" customFormat="1" x14ac:dyDescent="0.35">
      <c r="A22" s="6" t="s">
        <v>5</v>
      </c>
      <c r="B22" s="101">
        <v>975237</v>
      </c>
      <c r="C22" s="3" t="s">
        <v>6</v>
      </c>
      <c r="E22" s="33">
        <v>2022</v>
      </c>
      <c r="F22" s="33"/>
      <c r="G22" s="33"/>
      <c r="H22" s="33"/>
      <c r="I22" s="5"/>
      <c r="P22" s="43" t="s">
        <v>78</v>
      </c>
      <c r="Q22" s="43"/>
      <c r="R22" s="43"/>
      <c r="S22" s="43"/>
      <c r="T22" s="43"/>
      <c r="U22" s="43"/>
      <c r="V22" s="43"/>
      <c r="W22" s="43"/>
      <c r="X22" s="43"/>
      <c r="Y22" s="43"/>
      <c r="Z22" s="43"/>
      <c r="AA22" s="43"/>
    </row>
    <row r="23" spans="1:27" s="2" customFormat="1" ht="34.5" customHeight="1" x14ac:dyDescent="0.35">
      <c r="A23" s="5" t="s">
        <v>55</v>
      </c>
      <c r="B23" s="23" t="s">
        <v>659</v>
      </c>
      <c r="C23" s="3" t="s">
        <v>54</v>
      </c>
      <c r="E23" s="33">
        <v>2023</v>
      </c>
      <c r="F23" s="33"/>
      <c r="G23" s="33"/>
      <c r="H23" s="33"/>
      <c r="I23" s="5"/>
      <c r="J23" s="362" t="s">
        <v>96</v>
      </c>
      <c r="K23" s="363"/>
      <c r="L23" s="363"/>
      <c r="M23" s="363"/>
      <c r="N23" s="363"/>
      <c r="P23" s="43" t="s">
        <v>79</v>
      </c>
      <c r="Q23" s="43">
        <v>1030</v>
      </c>
      <c r="R23" s="43">
        <v>1035</v>
      </c>
      <c r="S23" s="43">
        <v>1035</v>
      </c>
      <c r="T23" s="43">
        <v>1035</v>
      </c>
      <c r="U23" s="43">
        <v>1045</v>
      </c>
      <c r="V23" s="43">
        <v>1050</v>
      </c>
      <c r="W23" s="43">
        <v>1055</v>
      </c>
      <c r="X23" s="43">
        <v>1055</v>
      </c>
      <c r="Y23" s="43">
        <v>1060</v>
      </c>
      <c r="Z23" s="43">
        <v>1070</v>
      </c>
      <c r="AA23" s="43">
        <v>1.014354</v>
      </c>
    </row>
    <row r="24" spans="1:27" ht="30.75" customHeight="1" x14ac:dyDescent="0.35">
      <c r="A24" s="5" t="s">
        <v>56</v>
      </c>
      <c r="B24" s="22"/>
      <c r="C24" s="3" t="s">
        <v>57</v>
      </c>
      <c r="E24" s="33">
        <v>2024</v>
      </c>
      <c r="F24" s="33"/>
      <c r="G24" s="33"/>
      <c r="H24" s="33"/>
      <c r="I24" s="5"/>
      <c r="J24" s="362"/>
      <c r="K24" s="363"/>
      <c r="L24" s="363"/>
      <c r="M24" s="363"/>
      <c r="N24" s="363"/>
      <c r="P24" s="43" t="s">
        <v>80</v>
      </c>
      <c r="Q24" s="43">
        <v>1040</v>
      </c>
      <c r="R24" s="43">
        <v>1045</v>
      </c>
      <c r="S24" s="43">
        <v>1045</v>
      </c>
      <c r="T24" s="43">
        <v>1045</v>
      </c>
      <c r="U24" s="43">
        <v>1055</v>
      </c>
      <c r="V24" s="43">
        <v>1060</v>
      </c>
      <c r="W24" s="43">
        <v>1065</v>
      </c>
      <c r="X24" s="43">
        <v>1065</v>
      </c>
      <c r="Y24" s="43">
        <v>1070</v>
      </c>
      <c r="Z24" s="43">
        <v>1080</v>
      </c>
      <c r="AA24" s="43">
        <v>1.0142180000000001</v>
      </c>
    </row>
    <row r="25" spans="1:27" s="2" customFormat="1" x14ac:dyDescent="0.35">
      <c r="A25" s="18"/>
      <c r="B25" s="19"/>
      <c r="C25" s="3"/>
      <c r="E25" s="33">
        <v>2025</v>
      </c>
      <c r="F25" s="33"/>
      <c r="G25" s="33"/>
      <c r="H25" s="33"/>
      <c r="I25" s="5"/>
      <c r="J25" s="362"/>
      <c r="K25" s="363"/>
      <c r="L25" s="363"/>
      <c r="M25" s="363"/>
      <c r="N25" s="363"/>
      <c r="P25" s="43" t="s">
        <v>81</v>
      </c>
      <c r="Q25" s="43">
        <v>1050</v>
      </c>
      <c r="R25" s="43">
        <v>1055</v>
      </c>
      <c r="S25" s="43">
        <v>1055</v>
      </c>
      <c r="T25" s="43">
        <v>1055</v>
      </c>
      <c r="U25" s="43">
        <v>1065</v>
      </c>
      <c r="V25" s="43">
        <v>1070</v>
      </c>
      <c r="W25" s="43">
        <v>1075</v>
      </c>
      <c r="X25" s="43">
        <v>1075</v>
      </c>
      <c r="Y25" s="43">
        <v>1080</v>
      </c>
      <c r="Z25" s="43">
        <v>1095</v>
      </c>
      <c r="AA25" s="43">
        <v>1.0140849999999999</v>
      </c>
    </row>
    <row r="26" spans="1:27" x14ac:dyDescent="0.35">
      <c r="A26" s="364" t="s">
        <v>71</v>
      </c>
      <c r="B26" s="364"/>
      <c r="E26" s="33">
        <v>2026</v>
      </c>
      <c r="F26" s="33"/>
      <c r="G26" s="33"/>
      <c r="H26" s="33"/>
      <c r="I26" s="5"/>
      <c r="P26" s="43" t="s">
        <v>82</v>
      </c>
      <c r="Q26" s="43">
        <v>1055</v>
      </c>
      <c r="R26" s="43">
        <v>1060</v>
      </c>
      <c r="S26" s="43">
        <v>1060</v>
      </c>
      <c r="T26" s="43">
        <v>1060</v>
      </c>
      <c r="U26" s="43">
        <v>1070</v>
      </c>
      <c r="V26" s="43">
        <v>1075</v>
      </c>
      <c r="W26" s="43">
        <v>1080</v>
      </c>
      <c r="X26" s="43">
        <v>1080</v>
      </c>
      <c r="Y26" s="43">
        <v>1085</v>
      </c>
      <c r="Z26" s="43">
        <v>1095</v>
      </c>
      <c r="AA26" s="43">
        <v>1.014019</v>
      </c>
    </row>
    <row r="27" spans="1:27" x14ac:dyDescent="0.35">
      <c r="A27" s="5" t="s">
        <v>28</v>
      </c>
      <c r="B27" s="5"/>
      <c r="E27" s="33">
        <v>2027</v>
      </c>
      <c r="F27" s="33"/>
      <c r="G27" s="33"/>
      <c r="H27" s="33"/>
      <c r="I27" s="5"/>
      <c r="P27" s="43" t="s">
        <v>83</v>
      </c>
      <c r="Q27" s="43">
        <v>1060</v>
      </c>
      <c r="R27" s="43">
        <v>1065</v>
      </c>
      <c r="S27" s="43">
        <v>1065</v>
      </c>
      <c r="T27" s="43">
        <v>1065</v>
      </c>
      <c r="U27" s="43">
        <v>1075</v>
      </c>
      <c r="V27" s="43">
        <v>1080</v>
      </c>
      <c r="W27" s="43">
        <v>1085</v>
      </c>
      <c r="X27" s="43">
        <v>1085</v>
      </c>
      <c r="Y27" s="43">
        <v>1090</v>
      </c>
      <c r="Z27" s="43">
        <v>1110</v>
      </c>
      <c r="AA27" s="43">
        <v>1.0139530000000001</v>
      </c>
    </row>
    <row r="28" spans="1:27" x14ac:dyDescent="0.35">
      <c r="A28" s="5" t="s">
        <v>29</v>
      </c>
      <c r="B28" s="5"/>
      <c r="E28" s="33">
        <v>2028</v>
      </c>
      <c r="F28" s="33"/>
      <c r="G28" s="33"/>
      <c r="H28" s="33"/>
      <c r="I28" s="5"/>
      <c r="P28" s="43" t="s">
        <v>84</v>
      </c>
      <c r="Q28" s="43">
        <v>1065</v>
      </c>
      <c r="R28" s="43">
        <v>1070</v>
      </c>
      <c r="S28" s="43">
        <v>1070</v>
      </c>
      <c r="T28" s="43">
        <v>1070</v>
      </c>
      <c r="U28" s="43">
        <v>1080</v>
      </c>
      <c r="V28" s="43">
        <v>1085</v>
      </c>
      <c r="W28" s="43">
        <v>1090</v>
      </c>
      <c r="X28" s="43">
        <v>1090</v>
      </c>
      <c r="Y28" s="43">
        <v>1100</v>
      </c>
      <c r="Z28" s="43">
        <v>1110</v>
      </c>
      <c r="AA28" s="43">
        <v>1.018519</v>
      </c>
    </row>
    <row r="29" spans="1:27" ht="39.75" customHeight="1" x14ac:dyDescent="0.35">
      <c r="A29" s="5" t="s">
        <v>30</v>
      </c>
      <c r="B29" s="23"/>
      <c r="C29" s="1" t="s">
        <v>43</v>
      </c>
      <c r="E29" s="33">
        <v>2029</v>
      </c>
      <c r="F29" s="33"/>
      <c r="G29" s="33"/>
      <c r="H29" s="33"/>
      <c r="I29" s="5"/>
      <c r="P29" s="43" t="s">
        <v>85</v>
      </c>
      <c r="Q29" s="43">
        <v>1075</v>
      </c>
      <c r="R29" s="43">
        <v>1080</v>
      </c>
      <c r="S29" s="43">
        <v>1080</v>
      </c>
      <c r="T29" s="43">
        <v>1080</v>
      </c>
      <c r="U29" s="43">
        <v>1090</v>
      </c>
      <c r="V29" s="43">
        <v>1095</v>
      </c>
      <c r="W29" s="43">
        <v>1100</v>
      </c>
      <c r="X29" s="43">
        <v>1100</v>
      </c>
      <c r="Y29" s="43">
        <v>1105</v>
      </c>
      <c r="Z29" s="43">
        <v>1120</v>
      </c>
      <c r="AA29" s="43">
        <v>1.0137609999999999</v>
      </c>
    </row>
    <row r="30" spans="1:27" x14ac:dyDescent="0.35">
      <c r="A30" s="5" t="s">
        <v>44</v>
      </c>
      <c r="B30" s="5"/>
      <c r="E30" s="33">
        <v>2030</v>
      </c>
      <c r="F30" s="33"/>
      <c r="G30" s="33"/>
      <c r="H30" s="33"/>
      <c r="I30" s="5"/>
      <c r="P30" s="43" t="s">
        <v>86</v>
      </c>
      <c r="Q30" s="43">
        <v>1080</v>
      </c>
      <c r="R30" s="43">
        <v>1085</v>
      </c>
      <c r="S30" s="43">
        <v>1085</v>
      </c>
      <c r="T30" s="43">
        <v>1085</v>
      </c>
      <c r="U30" s="43">
        <v>1095</v>
      </c>
      <c r="V30" s="43">
        <v>1100</v>
      </c>
      <c r="W30" s="43">
        <v>1105</v>
      </c>
      <c r="X30" s="43">
        <v>1105</v>
      </c>
      <c r="Y30" s="43">
        <v>1110</v>
      </c>
      <c r="Z30" s="43">
        <v>1120</v>
      </c>
      <c r="AA30" s="43">
        <v>1.0136989999999999</v>
      </c>
    </row>
    <row r="31" spans="1:27" x14ac:dyDescent="0.35">
      <c r="A31" s="5" t="s">
        <v>47</v>
      </c>
      <c r="B31" s="5"/>
      <c r="E31" s="33">
        <v>2031</v>
      </c>
      <c r="F31" s="33"/>
      <c r="G31" s="33"/>
      <c r="H31" s="33"/>
      <c r="I31" s="5"/>
      <c r="P31" s="43" t="s">
        <v>87</v>
      </c>
      <c r="Q31" s="43">
        <v>1085</v>
      </c>
      <c r="R31" s="43">
        <v>1090</v>
      </c>
      <c r="S31" s="43">
        <v>1090</v>
      </c>
      <c r="T31" s="43">
        <v>1090</v>
      </c>
      <c r="U31" s="43">
        <v>1100</v>
      </c>
      <c r="V31" s="43">
        <v>1105</v>
      </c>
      <c r="W31" s="43">
        <v>1110</v>
      </c>
      <c r="X31" s="43">
        <v>1110</v>
      </c>
      <c r="Y31" s="43">
        <v>1115</v>
      </c>
      <c r="Z31" s="43">
        <v>1125</v>
      </c>
      <c r="AA31" s="43">
        <v>1.013636</v>
      </c>
    </row>
    <row r="32" spans="1:27" x14ac:dyDescent="0.35">
      <c r="A32" s="5" t="s">
        <v>45</v>
      </c>
      <c r="B32" s="5"/>
      <c r="P32" s="43" t="s">
        <v>88</v>
      </c>
      <c r="Q32" s="43">
        <v>1090</v>
      </c>
      <c r="R32" s="43">
        <v>1095</v>
      </c>
      <c r="S32" s="43">
        <v>1095</v>
      </c>
      <c r="T32" s="43">
        <v>1095</v>
      </c>
      <c r="U32" s="43">
        <v>1105</v>
      </c>
      <c r="V32" s="43">
        <v>1110</v>
      </c>
      <c r="W32" s="43">
        <v>1115</v>
      </c>
      <c r="X32" s="43">
        <v>1115</v>
      </c>
      <c r="Y32" s="43">
        <v>1120</v>
      </c>
      <c r="Z32" s="43">
        <v>1130</v>
      </c>
      <c r="AA32" s="43">
        <v>1.0135749999999999</v>
      </c>
    </row>
    <row r="33" spans="1:16" x14ac:dyDescent="0.35">
      <c r="A33" s="5" t="s">
        <v>46</v>
      </c>
      <c r="B33" s="5"/>
      <c r="E33" s="32"/>
      <c r="F33" s="32"/>
      <c r="G33" s="32"/>
      <c r="H33" s="32"/>
      <c r="I33" s="2"/>
    </row>
    <row r="34" spans="1:16" s="2" customFormat="1" ht="16.5" customHeight="1" x14ac:dyDescent="0.35">
      <c r="A34" s="93"/>
      <c r="B34" s="94"/>
      <c r="C34" s="3"/>
      <c r="E34" s="26"/>
      <c r="F34" s="26"/>
      <c r="G34" s="26"/>
      <c r="H34" s="26"/>
      <c r="I34"/>
      <c r="P34" s="136"/>
    </row>
    <row r="35" spans="1:16" x14ac:dyDescent="0.35">
      <c r="A35" s="80"/>
      <c r="B35" s="80"/>
    </row>
    <row r="57" spans="1:16" x14ac:dyDescent="0.35">
      <c r="A57" s="80"/>
      <c r="B57" s="80"/>
      <c r="C57"/>
      <c r="E57"/>
      <c r="F57"/>
      <c r="G57"/>
      <c r="H57"/>
      <c r="P57"/>
    </row>
    <row r="58" spans="1:16" x14ac:dyDescent="0.35">
      <c r="A58" s="92"/>
      <c r="B58" s="80"/>
      <c r="C58"/>
      <c r="E58"/>
      <c r="F58"/>
      <c r="G58"/>
      <c r="H58"/>
      <c r="P58"/>
    </row>
  </sheetData>
  <mergeCells count="10">
    <mergeCell ref="J19:N21"/>
    <mergeCell ref="J23:N25"/>
    <mergeCell ref="A26:B26"/>
    <mergeCell ref="D1:H1"/>
    <mergeCell ref="A6:B6"/>
    <mergeCell ref="E8:I8"/>
    <mergeCell ref="E10:H10"/>
    <mergeCell ref="J11:N12"/>
    <mergeCell ref="J13:N17"/>
    <mergeCell ref="B16:B17"/>
  </mergeCells>
  <pageMargins left="0.7" right="0.7" top="0.75" bottom="0.75" header="0.3" footer="0.3"/>
  <pageSetup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A58"/>
  <sheetViews>
    <sheetView zoomScale="80" zoomScaleNormal="80" workbookViewId="0"/>
  </sheetViews>
  <sheetFormatPr defaultRowHeight="14.5" x14ac:dyDescent="0.35"/>
  <cols>
    <col min="1" max="1" width="63.6328125" customWidth="1"/>
    <col min="2" max="2" width="73.453125" customWidth="1"/>
    <col min="3" max="3" width="44.453125" style="1" customWidth="1"/>
    <col min="5" max="5" width="8.90625" style="26"/>
    <col min="6" max="6" width="14.453125" style="26" customWidth="1"/>
    <col min="7" max="7" width="15.453125" style="26" customWidth="1"/>
    <col min="8" max="8" width="18" style="26" customWidth="1"/>
    <col min="9" max="9" width="15.6328125" customWidth="1"/>
    <col min="16" max="16" width="11.453125" style="135" customWidth="1"/>
  </cols>
  <sheetData>
    <row r="1" spans="1:27" ht="62.25" customHeight="1" x14ac:dyDescent="0.45">
      <c r="A1" s="125" t="s">
        <v>816</v>
      </c>
      <c r="B1" s="52"/>
      <c r="D1" s="365" t="s">
        <v>649</v>
      </c>
      <c r="E1" s="366"/>
      <c r="F1" s="366"/>
      <c r="G1" s="366"/>
      <c r="H1" s="367"/>
    </row>
    <row r="2" spans="1:27" x14ac:dyDescent="0.35">
      <c r="A2" s="319" t="s">
        <v>812</v>
      </c>
    </row>
    <row r="3" spans="1:27" ht="15" customHeight="1" x14ac:dyDescent="0.35">
      <c r="A3" s="4" t="s">
        <v>8</v>
      </c>
      <c r="B3" s="4"/>
    </row>
    <row r="4" spans="1:27" ht="15" customHeight="1" x14ac:dyDescent="0.35">
      <c r="A4" s="15" t="s">
        <v>9</v>
      </c>
      <c r="B4" s="15"/>
    </row>
    <row r="5" spans="1:27" x14ac:dyDescent="0.35">
      <c r="C5" s="1" t="s">
        <v>31</v>
      </c>
    </row>
    <row r="6" spans="1:27" x14ac:dyDescent="0.35">
      <c r="A6" s="368" t="s">
        <v>10</v>
      </c>
      <c r="B6" s="369"/>
      <c r="C6" s="3"/>
    </row>
    <row r="7" spans="1:27" ht="21" customHeight="1" x14ac:dyDescent="0.35">
      <c r="A7" s="6" t="s">
        <v>0</v>
      </c>
      <c r="B7" s="5" t="s">
        <v>821</v>
      </c>
      <c r="C7" s="3"/>
    </row>
    <row r="8" spans="1:27" ht="176.4" customHeight="1" x14ac:dyDescent="0.35">
      <c r="A8" s="6" t="s">
        <v>238</v>
      </c>
      <c r="B8" s="257" t="s">
        <v>817</v>
      </c>
      <c r="C8" s="3"/>
      <c r="E8" s="370" t="s">
        <v>100</v>
      </c>
      <c r="F8" s="370"/>
      <c r="G8" s="370"/>
      <c r="H8" s="370"/>
      <c r="I8" s="370"/>
    </row>
    <row r="9" spans="1:27" ht="204.65" customHeight="1" x14ac:dyDescent="0.35">
      <c r="A9" s="6" t="s">
        <v>820</v>
      </c>
      <c r="B9" s="257" t="s">
        <v>818</v>
      </c>
      <c r="C9" s="3"/>
      <c r="E9" s="339"/>
      <c r="F9" s="339"/>
      <c r="G9" s="339"/>
      <c r="H9" s="339"/>
      <c r="I9" s="339"/>
    </row>
    <row r="10" spans="1:27" ht="15" thickBot="1" x14ac:dyDescent="0.4">
      <c r="A10" s="6" t="s">
        <v>1</v>
      </c>
      <c r="B10" s="5" t="s">
        <v>814</v>
      </c>
      <c r="C10" s="3" t="s">
        <v>48</v>
      </c>
      <c r="E10" s="371" t="s">
        <v>53</v>
      </c>
      <c r="F10" s="372"/>
      <c r="G10" s="372"/>
      <c r="H10" s="373"/>
      <c r="I10" s="246" t="s">
        <v>517</v>
      </c>
      <c r="J10" t="s">
        <v>74</v>
      </c>
      <c r="P10" s="43" t="s">
        <v>76</v>
      </c>
      <c r="Q10" s="43"/>
      <c r="R10" s="43"/>
      <c r="S10" s="43"/>
      <c r="T10" s="43"/>
      <c r="U10" s="43"/>
      <c r="V10" s="43"/>
      <c r="W10" s="43"/>
      <c r="X10" s="43"/>
      <c r="Y10" s="43"/>
      <c r="Z10" s="43"/>
      <c r="AA10" s="43"/>
    </row>
    <row r="11" spans="1:27" ht="48" customHeight="1" thickBot="1" x14ac:dyDescent="0.4">
      <c r="A11" s="6" t="s">
        <v>4</v>
      </c>
      <c r="B11" s="5" t="s">
        <v>134</v>
      </c>
      <c r="C11" s="3" t="s">
        <v>3</v>
      </c>
      <c r="E11" s="37" t="s">
        <v>75</v>
      </c>
      <c r="F11" s="38" t="s">
        <v>147</v>
      </c>
      <c r="G11" s="38" t="s">
        <v>146</v>
      </c>
      <c r="H11" s="38" t="s">
        <v>90</v>
      </c>
      <c r="I11" s="38" t="s">
        <v>144</v>
      </c>
      <c r="J11" s="362" t="s">
        <v>92</v>
      </c>
      <c r="K11" s="374"/>
      <c r="L11" s="374"/>
      <c r="M11" s="374"/>
      <c r="N11" s="374"/>
      <c r="P11" s="43" t="s">
        <v>77</v>
      </c>
      <c r="Q11" s="48">
        <v>0.9</v>
      </c>
      <c r="R11" s="46">
        <v>0.8</v>
      </c>
      <c r="S11" s="46">
        <v>0.7</v>
      </c>
      <c r="T11" s="47">
        <v>0.6</v>
      </c>
      <c r="U11" s="48">
        <v>0.5</v>
      </c>
      <c r="V11" s="46">
        <v>0.4</v>
      </c>
      <c r="W11" s="46">
        <v>0.3</v>
      </c>
      <c r="X11" s="46">
        <v>0.2</v>
      </c>
      <c r="Y11" s="46">
        <v>0.1</v>
      </c>
      <c r="Z11" s="46">
        <v>0.05</v>
      </c>
      <c r="AA11" s="45">
        <v>18537</v>
      </c>
    </row>
    <row r="12" spans="1:27" ht="19.5" customHeight="1" x14ac:dyDescent="0.35">
      <c r="A12" s="12" t="s">
        <v>49</v>
      </c>
      <c r="B12" s="12" t="s">
        <v>134</v>
      </c>
      <c r="C12" s="3"/>
      <c r="E12" s="33">
        <v>2012</v>
      </c>
      <c r="F12" s="33"/>
      <c r="G12" s="33"/>
      <c r="H12" s="33"/>
      <c r="I12" s="5"/>
      <c r="J12" s="362"/>
      <c r="K12" s="374"/>
      <c r="L12" s="374"/>
      <c r="M12" s="374"/>
      <c r="N12" s="374"/>
      <c r="P12" s="43">
        <v>2011</v>
      </c>
      <c r="Q12" s="43">
        <v>1030</v>
      </c>
      <c r="R12" s="43">
        <v>1035</v>
      </c>
      <c r="S12" s="43">
        <v>1040</v>
      </c>
      <c r="T12" s="43">
        <v>1050</v>
      </c>
      <c r="U12" s="43">
        <v>1070</v>
      </c>
      <c r="V12" s="43">
        <v>1075</v>
      </c>
      <c r="W12" s="43">
        <v>1090</v>
      </c>
      <c r="X12" s="43">
        <v>1095</v>
      </c>
      <c r="Y12" s="43">
        <v>1110</v>
      </c>
      <c r="Z12" s="43">
        <v>1110</v>
      </c>
      <c r="AA12" s="43">
        <v>1.0373829999999999</v>
      </c>
    </row>
    <row r="13" spans="1:27" ht="15" customHeight="1" x14ac:dyDescent="0.35">
      <c r="A13" s="12" t="s">
        <v>50</v>
      </c>
      <c r="B13" s="12" t="s">
        <v>134</v>
      </c>
      <c r="C13" s="3"/>
      <c r="E13" s="33">
        <v>2013</v>
      </c>
      <c r="F13" s="33"/>
      <c r="G13" s="33"/>
      <c r="H13" s="33"/>
      <c r="I13" s="5"/>
      <c r="J13" s="375" t="s">
        <v>91</v>
      </c>
      <c r="K13" s="376"/>
      <c r="L13" s="376"/>
      <c r="M13" s="376"/>
      <c r="N13" s="376"/>
      <c r="P13" s="43">
        <v>2012</v>
      </c>
      <c r="Q13" s="43">
        <v>1050</v>
      </c>
      <c r="R13" s="43">
        <v>1055</v>
      </c>
      <c r="S13" s="43">
        <v>1060</v>
      </c>
      <c r="T13" s="43">
        <v>1070</v>
      </c>
      <c r="U13" s="43">
        <v>1090</v>
      </c>
      <c r="V13" s="43">
        <v>1095</v>
      </c>
      <c r="W13" s="43">
        <v>1115</v>
      </c>
      <c r="X13" s="43">
        <v>1120</v>
      </c>
      <c r="Y13" s="43">
        <v>1125</v>
      </c>
      <c r="Z13" s="43">
        <v>1135</v>
      </c>
      <c r="AA13" s="43">
        <v>1.0321100000000001</v>
      </c>
    </row>
    <row r="14" spans="1:27" x14ac:dyDescent="0.35">
      <c r="A14" s="12" t="s">
        <v>51</v>
      </c>
      <c r="B14" s="12"/>
      <c r="C14" s="3" t="s">
        <v>52</v>
      </c>
      <c r="E14" s="33">
        <v>2014</v>
      </c>
      <c r="F14" s="33"/>
      <c r="G14" s="33"/>
      <c r="H14" s="33"/>
      <c r="I14" s="5"/>
      <c r="J14" s="375"/>
      <c r="K14" s="376"/>
      <c r="L14" s="376"/>
      <c r="M14" s="376"/>
      <c r="N14" s="376"/>
      <c r="P14" s="43">
        <v>2013</v>
      </c>
      <c r="Q14" s="43">
        <v>1065</v>
      </c>
      <c r="R14" s="43">
        <v>1070</v>
      </c>
      <c r="S14" s="43">
        <v>1075</v>
      </c>
      <c r="T14" s="43">
        <v>1085</v>
      </c>
      <c r="U14" s="43">
        <v>1105</v>
      </c>
      <c r="V14" s="43">
        <v>1110</v>
      </c>
      <c r="W14" s="43">
        <v>1130</v>
      </c>
      <c r="X14" s="43">
        <v>1135</v>
      </c>
      <c r="Y14" s="43">
        <v>1150</v>
      </c>
      <c r="Z14" s="43">
        <v>1150</v>
      </c>
      <c r="AA14" s="43">
        <v>1.040724</v>
      </c>
    </row>
    <row r="15" spans="1:27" ht="21.75" customHeight="1" x14ac:dyDescent="0.35">
      <c r="A15" s="12" t="s">
        <v>53</v>
      </c>
      <c r="B15" s="24"/>
      <c r="C15" s="3"/>
      <c r="E15" s="33">
        <v>2015</v>
      </c>
      <c r="F15" s="33"/>
      <c r="G15" s="33"/>
      <c r="H15" s="33"/>
      <c r="I15" s="5"/>
      <c r="J15" s="375"/>
      <c r="K15" s="376"/>
      <c r="L15" s="376"/>
      <c r="M15" s="376"/>
      <c r="N15" s="376"/>
      <c r="P15" s="43">
        <v>2014</v>
      </c>
      <c r="Q15" s="43">
        <v>1080</v>
      </c>
      <c r="R15" s="43">
        <v>1085</v>
      </c>
      <c r="S15" s="43">
        <v>1090</v>
      </c>
      <c r="T15" s="43">
        <v>1100</v>
      </c>
      <c r="U15" s="43">
        <v>1120</v>
      </c>
      <c r="V15" s="43">
        <v>1125</v>
      </c>
      <c r="W15" s="43">
        <v>1145</v>
      </c>
      <c r="X15" s="43">
        <v>1150</v>
      </c>
      <c r="Y15" s="43">
        <v>1165</v>
      </c>
      <c r="Z15" s="43">
        <v>1170</v>
      </c>
      <c r="AA15" s="43">
        <v>1.040179</v>
      </c>
    </row>
    <row r="16" spans="1:27" x14ac:dyDescent="0.35">
      <c r="A16" s="239" t="s">
        <v>41</v>
      </c>
      <c r="B16" s="379" t="s">
        <v>97</v>
      </c>
      <c r="E16" s="33">
        <v>2016</v>
      </c>
      <c r="F16" s="33"/>
      <c r="G16" s="33"/>
      <c r="H16" s="33"/>
      <c r="I16" s="5"/>
      <c r="J16" s="375"/>
      <c r="K16" s="376"/>
      <c r="L16" s="376"/>
      <c r="M16" s="376"/>
      <c r="N16" s="376"/>
      <c r="P16" s="43">
        <v>2015</v>
      </c>
      <c r="Q16" s="43">
        <v>1095</v>
      </c>
      <c r="R16" s="43">
        <v>1100</v>
      </c>
      <c r="S16" s="43">
        <v>1105</v>
      </c>
      <c r="T16" s="43">
        <v>1115</v>
      </c>
      <c r="U16" s="43">
        <v>1135</v>
      </c>
      <c r="V16" s="43">
        <v>1140</v>
      </c>
      <c r="W16" s="43">
        <v>1160</v>
      </c>
      <c r="X16" s="43">
        <v>1165</v>
      </c>
      <c r="Y16" s="43">
        <v>1170</v>
      </c>
      <c r="Z16" s="43">
        <v>1180</v>
      </c>
      <c r="AA16" s="43">
        <v>1.030837</v>
      </c>
    </row>
    <row r="17" spans="1:27" ht="60.75" customHeight="1" x14ac:dyDescent="0.35">
      <c r="A17" s="239" t="s">
        <v>7</v>
      </c>
      <c r="B17" s="380"/>
      <c r="C17" s="3" t="s">
        <v>21</v>
      </c>
      <c r="E17" s="33">
        <v>2017</v>
      </c>
      <c r="F17" s="33"/>
      <c r="G17" s="33"/>
      <c r="H17" s="33"/>
      <c r="I17" s="5"/>
      <c r="J17" s="377"/>
      <c r="K17" s="378"/>
      <c r="L17" s="378"/>
      <c r="M17" s="378"/>
      <c r="N17" s="378"/>
      <c r="P17" s="43">
        <v>2016</v>
      </c>
      <c r="Q17" s="43">
        <v>1105</v>
      </c>
      <c r="R17" s="43">
        <v>1110</v>
      </c>
      <c r="S17" s="43">
        <v>1115</v>
      </c>
      <c r="T17" s="43">
        <v>1125</v>
      </c>
      <c r="U17" s="43">
        <v>1145</v>
      </c>
      <c r="V17" s="43">
        <v>1150</v>
      </c>
      <c r="W17" s="43">
        <v>1170</v>
      </c>
      <c r="X17" s="43">
        <v>1175</v>
      </c>
      <c r="Y17" s="43">
        <v>1190</v>
      </c>
      <c r="Z17" s="43">
        <v>1195</v>
      </c>
      <c r="AA17" s="43">
        <v>1.039301</v>
      </c>
    </row>
    <row r="18" spans="1:27" x14ac:dyDescent="0.35">
      <c r="A18" s="89" t="s">
        <v>72</v>
      </c>
      <c r="B18" s="89"/>
      <c r="C18" s="3" t="s">
        <v>73</v>
      </c>
      <c r="E18" s="33">
        <v>2018</v>
      </c>
      <c r="F18" s="33"/>
      <c r="G18" s="33"/>
      <c r="H18" s="33"/>
      <c r="I18" s="5"/>
      <c r="J18" s="34" t="s">
        <v>89</v>
      </c>
      <c r="K18" s="35"/>
      <c r="L18" s="35"/>
      <c r="M18" s="35"/>
      <c r="N18" s="36"/>
      <c r="P18" s="43">
        <v>2017</v>
      </c>
      <c r="Q18" s="43">
        <v>1115</v>
      </c>
      <c r="R18" s="43">
        <v>1120</v>
      </c>
      <c r="S18" s="43">
        <v>1125</v>
      </c>
      <c r="T18" s="43">
        <v>1135</v>
      </c>
      <c r="U18" s="43">
        <v>1155</v>
      </c>
      <c r="V18" s="43">
        <v>1160</v>
      </c>
      <c r="W18" s="43">
        <v>1180</v>
      </c>
      <c r="X18" s="43">
        <v>1185</v>
      </c>
      <c r="Y18" s="43">
        <v>1195</v>
      </c>
      <c r="Z18" s="43">
        <v>1205</v>
      </c>
      <c r="AA18" s="43">
        <v>1.034632</v>
      </c>
    </row>
    <row r="19" spans="1:27" x14ac:dyDescent="0.35">
      <c r="A19" s="89" t="s">
        <v>68</v>
      </c>
      <c r="B19" s="90"/>
      <c r="C19" s="3" t="s">
        <v>69</v>
      </c>
      <c r="E19" s="33">
        <v>2019</v>
      </c>
      <c r="F19" s="33"/>
      <c r="G19" s="33"/>
      <c r="H19" s="33"/>
      <c r="I19" s="5"/>
      <c r="J19" s="353"/>
      <c r="K19" s="354"/>
      <c r="L19" s="354"/>
      <c r="M19" s="354"/>
      <c r="N19" s="355"/>
      <c r="P19" s="43">
        <v>2018</v>
      </c>
      <c r="Q19" s="43">
        <v>1125</v>
      </c>
      <c r="R19" s="43">
        <v>1130</v>
      </c>
      <c r="S19" s="43">
        <v>1140</v>
      </c>
      <c r="T19" s="43">
        <v>1150</v>
      </c>
      <c r="U19" s="43">
        <v>1170</v>
      </c>
      <c r="V19" s="43">
        <v>1175</v>
      </c>
      <c r="W19" s="43">
        <v>1195</v>
      </c>
      <c r="X19" s="43">
        <v>1200</v>
      </c>
      <c r="Y19" s="43">
        <v>1215</v>
      </c>
      <c r="Z19" s="43">
        <v>1215</v>
      </c>
      <c r="AA19" s="43">
        <v>1.038462</v>
      </c>
    </row>
    <row r="20" spans="1:27" ht="21" customHeight="1" x14ac:dyDescent="0.35">
      <c r="A20" s="89" t="s">
        <v>67</v>
      </c>
      <c r="B20" s="89"/>
      <c r="C20" s="3" t="s">
        <v>70</v>
      </c>
      <c r="E20" s="33">
        <v>2020</v>
      </c>
      <c r="F20" s="33"/>
      <c r="G20" s="33"/>
      <c r="H20" s="33"/>
      <c r="I20" s="5"/>
      <c r="J20" s="356"/>
      <c r="K20" s="357"/>
      <c r="L20" s="357"/>
      <c r="M20" s="357"/>
      <c r="N20" s="358"/>
      <c r="P20" s="43">
        <v>2019</v>
      </c>
      <c r="Q20" s="43">
        <v>1135</v>
      </c>
      <c r="R20" s="43">
        <v>1140</v>
      </c>
      <c r="S20" s="43">
        <v>1150</v>
      </c>
      <c r="T20" s="43">
        <v>1160</v>
      </c>
      <c r="U20" s="43">
        <v>1180</v>
      </c>
      <c r="V20" s="43">
        <v>1185</v>
      </c>
      <c r="W20" s="43">
        <v>1205</v>
      </c>
      <c r="X20" s="43">
        <v>1210</v>
      </c>
      <c r="Y20" s="43">
        <v>1225</v>
      </c>
      <c r="Z20" s="43">
        <v>1230</v>
      </c>
      <c r="AA20" s="43">
        <v>1.0381359999999999</v>
      </c>
    </row>
    <row r="21" spans="1:27" ht="48.75" customHeight="1" x14ac:dyDescent="0.35">
      <c r="A21" s="5" t="s">
        <v>98</v>
      </c>
      <c r="B21" s="243" t="s">
        <v>99</v>
      </c>
      <c r="C21" s="3" t="s">
        <v>58</v>
      </c>
      <c r="E21" s="33">
        <v>2021</v>
      </c>
      <c r="F21" s="33"/>
      <c r="G21" s="33"/>
      <c r="H21" s="33"/>
      <c r="I21" s="5"/>
      <c r="J21" s="359"/>
      <c r="K21" s="360"/>
      <c r="L21" s="360"/>
      <c r="M21" s="360"/>
      <c r="N21" s="361"/>
      <c r="P21" s="43">
        <v>2020</v>
      </c>
      <c r="Q21" s="43">
        <v>1145</v>
      </c>
      <c r="R21" s="43">
        <v>1150</v>
      </c>
      <c r="S21" s="43">
        <v>1155</v>
      </c>
      <c r="T21" s="43">
        <v>1170</v>
      </c>
      <c r="U21" s="43">
        <v>1190</v>
      </c>
      <c r="V21" s="43">
        <v>1195</v>
      </c>
      <c r="W21" s="43">
        <v>1215</v>
      </c>
      <c r="X21" s="43">
        <v>1225</v>
      </c>
      <c r="Y21" s="43">
        <v>1235</v>
      </c>
      <c r="Z21" s="43">
        <v>1240</v>
      </c>
      <c r="AA21" s="43">
        <v>1.0378149999999999</v>
      </c>
    </row>
    <row r="22" spans="1:27" s="2" customFormat="1" x14ac:dyDescent="0.35">
      <c r="A22" s="6" t="s">
        <v>5</v>
      </c>
      <c r="B22" s="101">
        <v>348470</v>
      </c>
      <c r="C22" s="3" t="s">
        <v>6</v>
      </c>
      <c r="E22" s="33">
        <v>2022</v>
      </c>
      <c r="F22" s="33"/>
      <c r="G22" s="33"/>
      <c r="H22" s="33"/>
      <c r="I22" s="5"/>
      <c r="P22" s="43" t="s">
        <v>78</v>
      </c>
      <c r="Q22" s="43"/>
      <c r="R22" s="43"/>
      <c r="S22" s="43"/>
      <c r="T22" s="43"/>
      <c r="U22" s="43"/>
      <c r="V22" s="43"/>
      <c r="W22" s="43"/>
      <c r="X22" s="43"/>
      <c r="Y22" s="43"/>
      <c r="Z22" s="43"/>
      <c r="AA22" s="43"/>
    </row>
    <row r="23" spans="1:27" s="2" customFormat="1" ht="34.5" customHeight="1" x14ac:dyDescent="0.35">
      <c r="A23" s="5" t="s">
        <v>55</v>
      </c>
      <c r="B23" s="23" t="s">
        <v>659</v>
      </c>
      <c r="C23" s="3" t="s">
        <v>54</v>
      </c>
      <c r="E23" s="33">
        <v>2023</v>
      </c>
      <c r="F23" s="33"/>
      <c r="G23" s="33"/>
      <c r="H23" s="33"/>
      <c r="I23" s="5"/>
      <c r="J23" s="362" t="s">
        <v>96</v>
      </c>
      <c r="K23" s="363"/>
      <c r="L23" s="363"/>
      <c r="M23" s="363"/>
      <c r="N23" s="363"/>
      <c r="P23" s="43" t="s">
        <v>79</v>
      </c>
      <c r="Q23" s="43">
        <v>1030</v>
      </c>
      <c r="R23" s="43">
        <v>1035</v>
      </c>
      <c r="S23" s="43">
        <v>1035</v>
      </c>
      <c r="T23" s="43">
        <v>1035</v>
      </c>
      <c r="U23" s="43">
        <v>1045</v>
      </c>
      <c r="V23" s="43">
        <v>1050</v>
      </c>
      <c r="W23" s="43">
        <v>1055</v>
      </c>
      <c r="X23" s="43">
        <v>1055</v>
      </c>
      <c r="Y23" s="43">
        <v>1060</v>
      </c>
      <c r="Z23" s="43">
        <v>1070</v>
      </c>
      <c r="AA23" s="43">
        <v>1.014354</v>
      </c>
    </row>
    <row r="24" spans="1:27" ht="30.75" customHeight="1" x14ac:dyDescent="0.35">
      <c r="A24" s="5" t="s">
        <v>56</v>
      </c>
      <c r="B24" s="22"/>
      <c r="C24" s="3" t="s">
        <v>57</v>
      </c>
      <c r="E24" s="33">
        <v>2024</v>
      </c>
      <c r="F24" s="33"/>
      <c r="G24" s="33"/>
      <c r="H24" s="33"/>
      <c r="I24" s="5"/>
      <c r="J24" s="362"/>
      <c r="K24" s="363"/>
      <c r="L24" s="363"/>
      <c r="M24" s="363"/>
      <c r="N24" s="363"/>
      <c r="P24" s="43" t="s">
        <v>80</v>
      </c>
      <c r="Q24" s="43">
        <v>1040</v>
      </c>
      <c r="R24" s="43">
        <v>1045</v>
      </c>
      <c r="S24" s="43">
        <v>1045</v>
      </c>
      <c r="T24" s="43">
        <v>1045</v>
      </c>
      <c r="U24" s="43">
        <v>1055</v>
      </c>
      <c r="V24" s="43">
        <v>1060</v>
      </c>
      <c r="W24" s="43">
        <v>1065</v>
      </c>
      <c r="X24" s="43">
        <v>1065</v>
      </c>
      <c r="Y24" s="43">
        <v>1070</v>
      </c>
      <c r="Z24" s="43">
        <v>1080</v>
      </c>
      <c r="AA24" s="43">
        <v>1.0142180000000001</v>
      </c>
    </row>
    <row r="25" spans="1:27" s="2" customFormat="1" x14ac:dyDescent="0.35">
      <c r="A25" s="18"/>
      <c r="B25" s="19"/>
      <c r="C25" s="3"/>
      <c r="E25" s="33">
        <v>2025</v>
      </c>
      <c r="F25" s="33"/>
      <c r="G25" s="33"/>
      <c r="H25" s="33"/>
      <c r="I25" s="5"/>
      <c r="J25" s="362"/>
      <c r="K25" s="363"/>
      <c r="L25" s="363"/>
      <c r="M25" s="363"/>
      <c r="N25" s="363"/>
      <c r="P25" s="43" t="s">
        <v>81</v>
      </c>
      <c r="Q25" s="43">
        <v>1050</v>
      </c>
      <c r="R25" s="43">
        <v>1055</v>
      </c>
      <c r="S25" s="43">
        <v>1055</v>
      </c>
      <c r="T25" s="43">
        <v>1055</v>
      </c>
      <c r="U25" s="43">
        <v>1065</v>
      </c>
      <c r="V25" s="43">
        <v>1070</v>
      </c>
      <c r="W25" s="43">
        <v>1075</v>
      </c>
      <c r="X25" s="43">
        <v>1075</v>
      </c>
      <c r="Y25" s="43">
        <v>1080</v>
      </c>
      <c r="Z25" s="43">
        <v>1095</v>
      </c>
      <c r="AA25" s="43">
        <v>1.0140849999999999</v>
      </c>
    </row>
    <row r="26" spans="1:27" x14ac:dyDescent="0.35">
      <c r="A26" s="364" t="s">
        <v>71</v>
      </c>
      <c r="B26" s="364"/>
      <c r="E26" s="33">
        <v>2026</v>
      </c>
      <c r="F26" s="33"/>
      <c r="G26" s="33"/>
      <c r="H26" s="33"/>
      <c r="I26" s="5"/>
      <c r="P26" s="43" t="s">
        <v>82</v>
      </c>
      <c r="Q26" s="43">
        <v>1055</v>
      </c>
      <c r="R26" s="43">
        <v>1060</v>
      </c>
      <c r="S26" s="43">
        <v>1060</v>
      </c>
      <c r="T26" s="43">
        <v>1060</v>
      </c>
      <c r="U26" s="43">
        <v>1070</v>
      </c>
      <c r="V26" s="43">
        <v>1075</v>
      </c>
      <c r="W26" s="43">
        <v>1080</v>
      </c>
      <c r="X26" s="43">
        <v>1080</v>
      </c>
      <c r="Y26" s="43">
        <v>1085</v>
      </c>
      <c r="Z26" s="43">
        <v>1095</v>
      </c>
      <c r="AA26" s="43">
        <v>1.014019</v>
      </c>
    </row>
    <row r="27" spans="1:27" x14ac:dyDescent="0.35">
      <c r="A27" s="5" t="s">
        <v>28</v>
      </c>
      <c r="B27" s="5"/>
      <c r="E27" s="33">
        <v>2027</v>
      </c>
      <c r="F27" s="33"/>
      <c r="G27" s="33"/>
      <c r="H27" s="33"/>
      <c r="I27" s="5"/>
      <c r="P27" s="43" t="s">
        <v>83</v>
      </c>
      <c r="Q27" s="43">
        <v>1060</v>
      </c>
      <c r="R27" s="43">
        <v>1065</v>
      </c>
      <c r="S27" s="43">
        <v>1065</v>
      </c>
      <c r="T27" s="43">
        <v>1065</v>
      </c>
      <c r="U27" s="43">
        <v>1075</v>
      </c>
      <c r="V27" s="43">
        <v>1080</v>
      </c>
      <c r="W27" s="43">
        <v>1085</v>
      </c>
      <c r="X27" s="43">
        <v>1085</v>
      </c>
      <c r="Y27" s="43">
        <v>1090</v>
      </c>
      <c r="Z27" s="43">
        <v>1110</v>
      </c>
      <c r="AA27" s="43">
        <v>1.0139530000000001</v>
      </c>
    </row>
    <row r="28" spans="1:27" x14ac:dyDescent="0.35">
      <c r="A28" s="5" t="s">
        <v>29</v>
      </c>
      <c r="B28" s="5"/>
      <c r="E28" s="33">
        <v>2028</v>
      </c>
      <c r="F28" s="33"/>
      <c r="G28" s="33"/>
      <c r="H28" s="33"/>
      <c r="I28" s="5"/>
      <c r="P28" s="43" t="s">
        <v>84</v>
      </c>
      <c r="Q28" s="43">
        <v>1065</v>
      </c>
      <c r="R28" s="43">
        <v>1070</v>
      </c>
      <c r="S28" s="43">
        <v>1070</v>
      </c>
      <c r="T28" s="43">
        <v>1070</v>
      </c>
      <c r="U28" s="43">
        <v>1080</v>
      </c>
      <c r="V28" s="43">
        <v>1085</v>
      </c>
      <c r="W28" s="43">
        <v>1090</v>
      </c>
      <c r="X28" s="43">
        <v>1090</v>
      </c>
      <c r="Y28" s="43">
        <v>1100</v>
      </c>
      <c r="Z28" s="43">
        <v>1110</v>
      </c>
      <c r="AA28" s="43">
        <v>1.018519</v>
      </c>
    </row>
    <row r="29" spans="1:27" ht="39.75" customHeight="1" x14ac:dyDescent="0.35">
      <c r="A29" s="5" t="s">
        <v>30</v>
      </c>
      <c r="B29" s="23"/>
      <c r="C29" s="1" t="s">
        <v>43</v>
      </c>
      <c r="E29" s="33">
        <v>2029</v>
      </c>
      <c r="F29" s="33"/>
      <c r="G29" s="33"/>
      <c r="H29" s="33"/>
      <c r="I29" s="5"/>
      <c r="P29" s="43" t="s">
        <v>85</v>
      </c>
      <c r="Q29" s="43">
        <v>1075</v>
      </c>
      <c r="R29" s="43">
        <v>1080</v>
      </c>
      <c r="S29" s="43">
        <v>1080</v>
      </c>
      <c r="T29" s="43">
        <v>1080</v>
      </c>
      <c r="U29" s="43">
        <v>1090</v>
      </c>
      <c r="V29" s="43">
        <v>1095</v>
      </c>
      <c r="W29" s="43">
        <v>1100</v>
      </c>
      <c r="X29" s="43">
        <v>1100</v>
      </c>
      <c r="Y29" s="43">
        <v>1105</v>
      </c>
      <c r="Z29" s="43">
        <v>1120</v>
      </c>
      <c r="AA29" s="43">
        <v>1.0137609999999999</v>
      </c>
    </row>
    <row r="30" spans="1:27" x14ac:dyDescent="0.35">
      <c r="A30" s="5" t="s">
        <v>44</v>
      </c>
      <c r="B30" s="5"/>
      <c r="E30" s="33">
        <v>2030</v>
      </c>
      <c r="F30" s="33"/>
      <c r="G30" s="33"/>
      <c r="H30" s="33"/>
      <c r="I30" s="5"/>
      <c r="P30" s="43" t="s">
        <v>86</v>
      </c>
      <c r="Q30" s="43">
        <v>1080</v>
      </c>
      <c r="R30" s="43">
        <v>1085</v>
      </c>
      <c r="S30" s="43">
        <v>1085</v>
      </c>
      <c r="T30" s="43">
        <v>1085</v>
      </c>
      <c r="U30" s="43">
        <v>1095</v>
      </c>
      <c r="V30" s="43">
        <v>1100</v>
      </c>
      <c r="W30" s="43">
        <v>1105</v>
      </c>
      <c r="X30" s="43">
        <v>1105</v>
      </c>
      <c r="Y30" s="43">
        <v>1110</v>
      </c>
      <c r="Z30" s="43">
        <v>1120</v>
      </c>
      <c r="AA30" s="43">
        <v>1.0136989999999999</v>
      </c>
    </row>
    <row r="31" spans="1:27" x14ac:dyDescent="0.35">
      <c r="A31" s="5" t="s">
        <v>47</v>
      </c>
      <c r="B31" s="5"/>
      <c r="E31" s="33">
        <v>2031</v>
      </c>
      <c r="F31" s="33"/>
      <c r="G31" s="33"/>
      <c r="H31" s="33"/>
      <c r="I31" s="5"/>
      <c r="P31" s="43" t="s">
        <v>87</v>
      </c>
      <c r="Q31" s="43">
        <v>1085</v>
      </c>
      <c r="R31" s="43">
        <v>1090</v>
      </c>
      <c r="S31" s="43">
        <v>1090</v>
      </c>
      <c r="T31" s="43">
        <v>1090</v>
      </c>
      <c r="U31" s="43">
        <v>1100</v>
      </c>
      <c r="V31" s="43">
        <v>1105</v>
      </c>
      <c r="W31" s="43">
        <v>1110</v>
      </c>
      <c r="X31" s="43">
        <v>1110</v>
      </c>
      <c r="Y31" s="43">
        <v>1115</v>
      </c>
      <c r="Z31" s="43">
        <v>1125</v>
      </c>
      <c r="AA31" s="43">
        <v>1.013636</v>
      </c>
    </row>
    <row r="32" spans="1:27" x14ac:dyDescent="0.35">
      <c r="A32" s="5" t="s">
        <v>45</v>
      </c>
      <c r="B32" s="5"/>
      <c r="P32" s="43" t="s">
        <v>88</v>
      </c>
      <c r="Q32" s="43">
        <v>1090</v>
      </c>
      <c r="R32" s="43">
        <v>1095</v>
      </c>
      <c r="S32" s="43">
        <v>1095</v>
      </c>
      <c r="T32" s="43">
        <v>1095</v>
      </c>
      <c r="U32" s="43">
        <v>1105</v>
      </c>
      <c r="V32" s="43">
        <v>1110</v>
      </c>
      <c r="W32" s="43">
        <v>1115</v>
      </c>
      <c r="X32" s="43">
        <v>1115</v>
      </c>
      <c r="Y32" s="43">
        <v>1120</v>
      </c>
      <c r="Z32" s="43">
        <v>1130</v>
      </c>
      <c r="AA32" s="43">
        <v>1.0135749999999999</v>
      </c>
    </row>
    <row r="33" spans="1:16" x14ac:dyDescent="0.35">
      <c r="A33" s="5" t="s">
        <v>46</v>
      </c>
      <c r="B33" s="5"/>
      <c r="E33" s="32"/>
      <c r="F33" s="32"/>
      <c r="G33" s="32"/>
      <c r="H33" s="32"/>
      <c r="I33" s="2"/>
    </row>
    <row r="34" spans="1:16" s="2" customFormat="1" ht="16.5" customHeight="1" x14ac:dyDescent="0.35">
      <c r="A34" s="93"/>
      <c r="B34" s="94"/>
      <c r="C34" s="3"/>
      <c r="E34" s="26"/>
      <c r="F34" s="26"/>
      <c r="G34" s="26"/>
      <c r="H34" s="26"/>
      <c r="I34"/>
      <c r="P34" s="136"/>
    </row>
    <row r="35" spans="1:16" x14ac:dyDescent="0.35">
      <c r="A35" s="80"/>
      <c r="B35" s="80"/>
    </row>
    <row r="57" spans="1:16" x14ac:dyDescent="0.35">
      <c r="A57" s="80"/>
      <c r="B57" s="80"/>
      <c r="C57"/>
      <c r="E57"/>
      <c r="F57"/>
      <c r="G57"/>
      <c r="H57"/>
      <c r="P57"/>
    </row>
    <row r="58" spans="1:16" x14ac:dyDescent="0.35">
      <c r="A58" s="92"/>
      <c r="B58" s="80"/>
      <c r="C58"/>
      <c r="E58"/>
      <c r="F58"/>
      <c r="G58"/>
      <c r="H58"/>
      <c r="P58"/>
    </row>
  </sheetData>
  <mergeCells count="10">
    <mergeCell ref="J19:N21"/>
    <mergeCell ref="J23:N25"/>
    <mergeCell ref="A26:B26"/>
    <mergeCell ref="D1:H1"/>
    <mergeCell ref="A6:B6"/>
    <mergeCell ref="E8:I8"/>
    <mergeCell ref="E10:H10"/>
    <mergeCell ref="J11:N12"/>
    <mergeCell ref="J13:N17"/>
    <mergeCell ref="B16:B17"/>
  </mergeCells>
  <pageMargins left="0.7" right="0.7" top="0.75" bottom="0.75" header="0.3" footer="0.3"/>
  <pageSetup scale="5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A58"/>
  <sheetViews>
    <sheetView zoomScale="80" zoomScaleNormal="80" workbookViewId="0"/>
  </sheetViews>
  <sheetFormatPr defaultRowHeight="14.5" x14ac:dyDescent="0.35"/>
  <cols>
    <col min="1" max="1" width="63.6328125" customWidth="1"/>
    <col min="2" max="2" width="73.453125" customWidth="1"/>
    <col min="3" max="3" width="44.453125" style="1" customWidth="1"/>
    <col min="5" max="5" width="8.90625" style="26"/>
    <col min="6" max="6" width="14.453125" style="26" customWidth="1"/>
    <col min="7" max="7" width="15.453125" style="26" customWidth="1"/>
    <col min="8" max="8" width="18" style="26" customWidth="1"/>
    <col min="9" max="9" width="15.6328125" customWidth="1"/>
    <col min="16" max="16" width="11.453125" style="135" customWidth="1"/>
  </cols>
  <sheetData>
    <row r="1" spans="1:27" ht="62.25" customHeight="1" x14ac:dyDescent="0.45">
      <c r="A1" s="125" t="s">
        <v>840</v>
      </c>
      <c r="B1" s="52"/>
      <c r="D1" s="365" t="s">
        <v>649</v>
      </c>
      <c r="E1" s="366"/>
      <c r="F1" s="366"/>
      <c r="G1" s="366"/>
      <c r="H1" s="367"/>
    </row>
    <row r="2" spans="1:27" x14ac:dyDescent="0.35">
      <c r="A2" s="319" t="s">
        <v>812</v>
      </c>
    </row>
    <row r="3" spans="1:27" ht="15" customHeight="1" x14ac:dyDescent="0.35">
      <c r="A3" s="4" t="s">
        <v>8</v>
      </c>
      <c r="B3" s="4"/>
    </row>
    <row r="4" spans="1:27" ht="15" customHeight="1" x14ac:dyDescent="0.35">
      <c r="A4" s="15" t="s">
        <v>9</v>
      </c>
      <c r="B4" s="15"/>
    </row>
    <row r="5" spans="1:27" x14ac:dyDescent="0.35">
      <c r="C5" s="1" t="s">
        <v>31</v>
      </c>
    </row>
    <row r="6" spans="1:27" x14ac:dyDescent="0.35">
      <c r="A6" s="368" t="s">
        <v>10</v>
      </c>
      <c r="B6" s="369"/>
      <c r="C6" s="3"/>
    </row>
    <row r="7" spans="1:27" ht="21" customHeight="1" x14ac:dyDescent="0.35">
      <c r="A7" s="6" t="s">
        <v>0</v>
      </c>
      <c r="B7" s="5" t="s">
        <v>821</v>
      </c>
      <c r="C7" s="3"/>
    </row>
    <row r="8" spans="1:27" ht="169.25" customHeight="1" x14ac:dyDescent="0.35">
      <c r="A8" s="6" t="s">
        <v>238</v>
      </c>
      <c r="B8" s="257" t="s">
        <v>851</v>
      </c>
      <c r="C8" s="344"/>
      <c r="E8" s="370" t="s">
        <v>100</v>
      </c>
      <c r="F8" s="370"/>
      <c r="G8" s="370"/>
      <c r="H8" s="370"/>
      <c r="I8" s="370"/>
    </row>
    <row r="9" spans="1:27" ht="401.4" customHeight="1" x14ac:dyDescent="0.35">
      <c r="A9" s="6" t="s">
        <v>820</v>
      </c>
      <c r="B9" s="257" t="s">
        <v>850</v>
      </c>
      <c r="C9" s="3"/>
      <c r="E9" s="340"/>
      <c r="F9" s="340"/>
      <c r="G9" s="340"/>
      <c r="H9" s="340"/>
      <c r="I9" s="340"/>
    </row>
    <row r="10" spans="1:27" ht="15" thickBot="1" x14ac:dyDescent="0.4">
      <c r="A10" s="6" t="s">
        <v>1</v>
      </c>
      <c r="B10" s="5" t="s">
        <v>814</v>
      </c>
      <c r="C10" s="3" t="s">
        <v>48</v>
      </c>
      <c r="E10" s="371" t="s">
        <v>53</v>
      </c>
      <c r="F10" s="372"/>
      <c r="G10" s="372"/>
      <c r="H10" s="373"/>
      <c r="I10" s="246" t="s">
        <v>517</v>
      </c>
      <c r="J10" t="s">
        <v>74</v>
      </c>
      <c r="P10" s="43" t="s">
        <v>76</v>
      </c>
      <c r="Q10" s="43"/>
      <c r="R10" s="43"/>
      <c r="S10" s="43"/>
      <c r="T10" s="43"/>
      <c r="U10" s="43"/>
      <c r="V10" s="43"/>
      <c r="W10" s="43"/>
      <c r="X10" s="43"/>
      <c r="Y10" s="43"/>
      <c r="Z10" s="43"/>
      <c r="AA10" s="43"/>
    </row>
    <row r="11" spans="1:27" ht="48" customHeight="1" thickBot="1" x14ac:dyDescent="0.4">
      <c r="A11" s="6" t="s">
        <v>4</v>
      </c>
      <c r="B11" s="5" t="s">
        <v>134</v>
      </c>
      <c r="C11" s="3" t="s">
        <v>3</v>
      </c>
      <c r="E11" s="37" t="s">
        <v>75</v>
      </c>
      <c r="F11" s="38" t="s">
        <v>147</v>
      </c>
      <c r="G11" s="38" t="s">
        <v>146</v>
      </c>
      <c r="H11" s="38" t="s">
        <v>90</v>
      </c>
      <c r="I11" s="38" t="s">
        <v>144</v>
      </c>
      <c r="J11" s="362" t="s">
        <v>92</v>
      </c>
      <c r="K11" s="374"/>
      <c r="L11" s="374"/>
      <c r="M11" s="374"/>
      <c r="N11" s="374"/>
      <c r="P11" s="43" t="s">
        <v>77</v>
      </c>
      <c r="Q11" s="48">
        <v>0.9</v>
      </c>
      <c r="R11" s="46">
        <v>0.8</v>
      </c>
      <c r="S11" s="46">
        <v>0.7</v>
      </c>
      <c r="T11" s="47">
        <v>0.6</v>
      </c>
      <c r="U11" s="48">
        <v>0.5</v>
      </c>
      <c r="V11" s="46">
        <v>0.4</v>
      </c>
      <c r="W11" s="46">
        <v>0.3</v>
      </c>
      <c r="X11" s="46">
        <v>0.2</v>
      </c>
      <c r="Y11" s="46">
        <v>0.1</v>
      </c>
      <c r="Z11" s="46">
        <v>0.05</v>
      </c>
      <c r="AA11" s="45">
        <v>18537</v>
      </c>
    </row>
    <row r="12" spans="1:27" ht="19.5" customHeight="1" x14ac:dyDescent="0.35">
      <c r="A12" s="12" t="s">
        <v>49</v>
      </c>
      <c r="B12" s="12" t="s">
        <v>134</v>
      </c>
      <c r="C12" s="3"/>
      <c r="E12" s="33">
        <v>2012</v>
      </c>
      <c r="F12" s="33"/>
      <c r="G12" s="33"/>
      <c r="H12" s="33"/>
      <c r="I12" s="5"/>
      <c r="J12" s="362"/>
      <c r="K12" s="374"/>
      <c r="L12" s="374"/>
      <c r="M12" s="374"/>
      <c r="N12" s="374"/>
      <c r="P12" s="43">
        <v>2011</v>
      </c>
      <c r="Q12" s="43">
        <v>1030</v>
      </c>
      <c r="R12" s="43">
        <v>1035</v>
      </c>
      <c r="S12" s="43">
        <v>1040</v>
      </c>
      <c r="T12" s="43">
        <v>1050</v>
      </c>
      <c r="U12" s="43">
        <v>1070</v>
      </c>
      <c r="V12" s="43">
        <v>1075</v>
      </c>
      <c r="W12" s="43">
        <v>1090</v>
      </c>
      <c r="X12" s="43">
        <v>1095</v>
      </c>
      <c r="Y12" s="43">
        <v>1110</v>
      </c>
      <c r="Z12" s="43">
        <v>1110</v>
      </c>
      <c r="AA12" s="43">
        <v>1.0373829999999999</v>
      </c>
    </row>
    <row r="13" spans="1:27" ht="15" customHeight="1" x14ac:dyDescent="0.35">
      <c r="A13" s="12" t="s">
        <v>50</v>
      </c>
      <c r="B13" s="12" t="s">
        <v>134</v>
      </c>
      <c r="C13" s="3"/>
      <c r="E13" s="33">
        <v>2013</v>
      </c>
      <c r="F13" s="33"/>
      <c r="G13" s="33"/>
      <c r="H13" s="33"/>
      <c r="I13" s="5"/>
      <c r="J13" s="375" t="s">
        <v>91</v>
      </c>
      <c r="K13" s="376"/>
      <c r="L13" s="376"/>
      <c r="M13" s="376"/>
      <c r="N13" s="376"/>
      <c r="P13" s="43">
        <v>2012</v>
      </c>
      <c r="Q13" s="43">
        <v>1050</v>
      </c>
      <c r="R13" s="43">
        <v>1055</v>
      </c>
      <c r="S13" s="43">
        <v>1060</v>
      </c>
      <c r="T13" s="43">
        <v>1070</v>
      </c>
      <c r="U13" s="43">
        <v>1090</v>
      </c>
      <c r="V13" s="43">
        <v>1095</v>
      </c>
      <c r="W13" s="43">
        <v>1115</v>
      </c>
      <c r="X13" s="43">
        <v>1120</v>
      </c>
      <c r="Y13" s="43">
        <v>1125</v>
      </c>
      <c r="Z13" s="43">
        <v>1135</v>
      </c>
      <c r="AA13" s="43">
        <v>1.0321100000000001</v>
      </c>
    </row>
    <row r="14" spans="1:27" x14ac:dyDescent="0.35">
      <c r="A14" s="12" t="s">
        <v>51</v>
      </c>
      <c r="B14" s="12"/>
      <c r="C14" s="3" t="s">
        <v>52</v>
      </c>
      <c r="E14" s="33">
        <v>2014</v>
      </c>
      <c r="F14" s="33"/>
      <c r="G14" s="33"/>
      <c r="H14" s="33"/>
      <c r="I14" s="5"/>
      <c r="J14" s="375"/>
      <c r="K14" s="376"/>
      <c r="L14" s="376"/>
      <c r="M14" s="376"/>
      <c r="N14" s="376"/>
      <c r="P14" s="43">
        <v>2013</v>
      </c>
      <c r="Q14" s="43">
        <v>1065</v>
      </c>
      <c r="R14" s="43">
        <v>1070</v>
      </c>
      <c r="S14" s="43">
        <v>1075</v>
      </c>
      <c r="T14" s="43">
        <v>1085</v>
      </c>
      <c r="U14" s="43">
        <v>1105</v>
      </c>
      <c r="V14" s="43">
        <v>1110</v>
      </c>
      <c r="W14" s="43">
        <v>1130</v>
      </c>
      <c r="X14" s="43">
        <v>1135</v>
      </c>
      <c r="Y14" s="43">
        <v>1150</v>
      </c>
      <c r="Z14" s="43">
        <v>1150</v>
      </c>
      <c r="AA14" s="43">
        <v>1.040724</v>
      </c>
    </row>
    <row r="15" spans="1:27" ht="21.75" customHeight="1" x14ac:dyDescent="0.35">
      <c r="A15" s="12" t="s">
        <v>53</v>
      </c>
      <c r="B15" s="24"/>
      <c r="C15" s="3"/>
      <c r="E15" s="33">
        <v>2015</v>
      </c>
      <c r="F15" s="33"/>
      <c r="G15" s="33"/>
      <c r="H15" s="33"/>
      <c r="I15" s="5"/>
      <c r="J15" s="375"/>
      <c r="K15" s="376"/>
      <c r="L15" s="376"/>
      <c r="M15" s="376"/>
      <c r="N15" s="376"/>
      <c r="P15" s="43">
        <v>2014</v>
      </c>
      <c r="Q15" s="43">
        <v>1080</v>
      </c>
      <c r="R15" s="43">
        <v>1085</v>
      </c>
      <c r="S15" s="43">
        <v>1090</v>
      </c>
      <c r="T15" s="43">
        <v>1100</v>
      </c>
      <c r="U15" s="43">
        <v>1120</v>
      </c>
      <c r="V15" s="43">
        <v>1125</v>
      </c>
      <c r="W15" s="43">
        <v>1145</v>
      </c>
      <c r="X15" s="43">
        <v>1150</v>
      </c>
      <c r="Y15" s="43">
        <v>1165</v>
      </c>
      <c r="Z15" s="43">
        <v>1170</v>
      </c>
      <c r="AA15" s="43">
        <v>1.040179</v>
      </c>
    </row>
    <row r="16" spans="1:27" x14ac:dyDescent="0.35">
      <c r="A16" s="239" t="s">
        <v>41</v>
      </c>
      <c r="B16" s="379" t="s">
        <v>97</v>
      </c>
      <c r="E16" s="33">
        <v>2016</v>
      </c>
      <c r="F16" s="33"/>
      <c r="G16" s="33"/>
      <c r="H16" s="33"/>
      <c r="I16" s="5"/>
      <c r="J16" s="375"/>
      <c r="K16" s="376"/>
      <c r="L16" s="376"/>
      <c r="M16" s="376"/>
      <c r="N16" s="376"/>
      <c r="P16" s="43">
        <v>2015</v>
      </c>
      <c r="Q16" s="43">
        <v>1095</v>
      </c>
      <c r="R16" s="43">
        <v>1100</v>
      </c>
      <c r="S16" s="43">
        <v>1105</v>
      </c>
      <c r="T16" s="43">
        <v>1115</v>
      </c>
      <c r="U16" s="43">
        <v>1135</v>
      </c>
      <c r="V16" s="43">
        <v>1140</v>
      </c>
      <c r="W16" s="43">
        <v>1160</v>
      </c>
      <c r="X16" s="43">
        <v>1165</v>
      </c>
      <c r="Y16" s="43">
        <v>1170</v>
      </c>
      <c r="Z16" s="43">
        <v>1180</v>
      </c>
      <c r="AA16" s="43">
        <v>1.030837</v>
      </c>
    </row>
    <row r="17" spans="1:27" ht="60.75" customHeight="1" x14ac:dyDescent="0.35">
      <c r="A17" s="239" t="s">
        <v>7</v>
      </c>
      <c r="B17" s="380"/>
      <c r="C17" s="3" t="s">
        <v>21</v>
      </c>
      <c r="E17" s="33">
        <v>2017</v>
      </c>
      <c r="F17" s="33"/>
      <c r="G17" s="33"/>
      <c r="H17" s="33"/>
      <c r="I17" s="5"/>
      <c r="J17" s="377"/>
      <c r="K17" s="378"/>
      <c r="L17" s="378"/>
      <c r="M17" s="378"/>
      <c r="N17" s="378"/>
      <c r="P17" s="43">
        <v>2016</v>
      </c>
      <c r="Q17" s="43">
        <v>1105</v>
      </c>
      <c r="R17" s="43">
        <v>1110</v>
      </c>
      <c r="S17" s="43">
        <v>1115</v>
      </c>
      <c r="T17" s="43">
        <v>1125</v>
      </c>
      <c r="U17" s="43">
        <v>1145</v>
      </c>
      <c r="V17" s="43">
        <v>1150</v>
      </c>
      <c r="W17" s="43">
        <v>1170</v>
      </c>
      <c r="X17" s="43">
        <v>1175</v>
      </c>
      <c r="Y17" s="43">
        <v>1190</v>
      </c>
      <c r="Z17" s="43">
        <v>1195</v>
      </c>
      <c r="AA17" s="43">
        <v>1.039301</v>
      </c>
    </row>
    <row r="18" spans="1:27" x14ac:dyDescent="0.35">
      <c r="A18" s="89" t="s">
        <v>72</v>
      </c>
      <c r="B18" s="89"/>
      <c r="C18" s="3" t="s">
        <v>73</v>
      </c>
      <c r="E18" s="33">
        <v>2018</v>
      </c>
      <c r="F18" s="33"/>
      <c r="G18" s="33"/>
      <c r="H18" s="33"/>
      <c r="I18" s="5"/>
      <c r="J18" s="34" t="s">
        <v>89</v>
      </c>
      <c r="K18" s="35"/>
      <c r="L18" s="35"/>
      <c r="M18" s="35"/>
      <c r="N18" s="36"/>
      <c r="P18" s="43">
        <v>2017</v>
      </c>
      <c r="Q18" s="43">
        <v>1115</v>
      </c>
      <c r="R18" s="43">
        <v>1120</v>
      </c>
      <c r="S18" s="43">
        <v>1125</v>
      </c>
      <c r="T18" s="43">
        <v>1135</v>
      </c>
      <c r="U18" s="43">
        <v>1155</v>
      </c>
      <c r="V18" s="43">
        <v>1160</v>
      </c>
      <c r="W18" s="43">
        <v>1180</v>
      </c>
      <c r="X18" s="43">
        <v>1185</v>
      </c>
      <c r="Y18" s="43">
        <v>1195</v>
      </c>
      <c r="Z18" s="43">
        <v>1205</v>
      </c>
      <c r="AA18" s="43">
        <v>1.034632</v>
      </c>
    </row>
    <row r="19" spans="1:27" x14ac:dyDescent="0.35">
      <c r="A19" s="89" t="s">
        <v>68</v>
      </c>
      <c r="B19" s="90"/>
      <c r="C19" s="3" t="s">
        <v>69</v>
      </c>
      <c r="E19" s="33">
        <v>2019</v>
      </c>
      <c r="F19" s="33"/>
      <c r="G19" s="33"/>
      <c r="H19" s="33"/>
      <c r="I19" s="5"/>
      <c r="J19" s="353"/>
      <c r="K19" s="354"/>
      <c r="L19" s="354"/>
      <c r="M19" s="354"/>
      <c r="N19" s="355"/>
      <c r="P19" s="43">
        <v>2018</v>
      </c>
      <c r="Q19" s="43">
        <v>1125</v>
      </c>
      <c r="R19" s="43">
        <v>1130</v>
      </c>
      <c r="S19" s="43">
        <v>1140</v>
      </c>
      <c r="T19" s="43">
        <v>1150</v>
      </c>
      <c r="U19" s="43">
        <v>1170</v>
      </c>
      <c r="V19" s="43">
        <v>1175</v>
      </c>
      <c r="W19" s="43">
        <v>1195</v>
      </c>
      <c r="X19" s="43">
        <v>1200</v>
      </c>
      <c r="Y19" s="43">
        <v>1215</v>
      </c>
      <c r="Z19" s="43">
        <v>1215</v>
      </c>
      <c r="AA19" s="43">
        <v>1.038462</v>
      </c>
    </row>
    <row r="20" spans="1:27" ht="21" customHeight="1" x14ac:dyDescent="0.35">
      <c r="A20" s="89" t="s">
        <v>67</v>
      </c>
      <c r="B20" s="89"/>
      <c r="C20" s="3" t="s">
        <v>70</v>
      </c>
      <c r="E20" s="33">
        <v>2020</v>
      </c>
      <c r="F20" s="33"/>
      <c r="G20" s="33"/>
      <c r="H20" s="33"/>
      <c r="I20" s="5"/>
      <c r="J20" s="356"/>
      <c r="K20" s="357"/>
      <c r="L20" s="357"/>
      <c r="M20" s="357"/>
      <c r="N20" s="358"/>
      <c r="P20" s="43">
        <v>2019</v>
      </c>
      <c r="Q20" s="43">
        <v>1135</v>
      </c>
      <c r="R20" s="43">
        <v>1140</v>
      </c>
      <c r="S20" s="43">
        <v>1150</v>
      </c>
      <c r="T20" s="43">
        <v>1160</v>
      </c>
      <c r="U20" s="43">
        <v>1180</v>
      </c>
      <c r="V20" s="43">
        <v>1185</v>
      </c>
      <c r="W20" s="43">
        <v>1205</v>
      </c>
      <c r="X20" s="43">
        <v>1210</v>
      </c>
      <c r="Y20" s="43">
        <v>1225</v>
      </c>
      <c r="Z20" s="43">
        <v>1230</v>
      </c>
      <c r="AA20" s="43">
        <v>1.0381359999999999</v>
      </c>
    </row>
    <row r="21" spans="1:27" ht="48.75" customHeight="1" x14ac:dyDescent="0.35">
      <c r="A21" s="5" t="s">
        <v>98</v>
      </c>
      <c r="B21" s="243" t="s">
        <v>99</v>
      </c>
      <c r="C21" s="3" t="s">
        <v>58</v>
      </c>
      <c r="E21" s="33">
        <v>2021</v>
      </c>
      <c r="F21" s="33"/>
      <c r="G21" s="33"/>
      <c r="H21" s="33"/>
      <c r="I21" s="5"/>
      <c r="J21" s="359"/>
      <c r="K21" s="360"/>
      <c r="L21" s="360"/>
      <c r="M21" s="360"/>
      <c r="N21" s="361"/>
      <c r="P21" s="43">
        <v>2020</v>
      </c>
      <c r="Q21" s="43">
        <v>1145</v>
      </c>
      <c r="R21" s="43">
        <v>1150</v>
      </c>
      <c r="S21" s="43">
        <v>1155</v>
      </c>
      <c r="T21" s="43">
        <v>1170</v>
      </c>
      <c r="U21" s="43">
        <v>1190</v>
      </c>
      <c r="V21" s="43">
        <v>1195</v>
      </c>
      <c r="W21" s="43">
        <v>1215</v>
      </c>
      <c r="X21" s="43">
        <v>1225</v>
      </c>
      <c r="Y21" s="43">
        <v>1235</v>
      </c>
      <c r="Z21" s="43">
        <v>1240</v>
      </c>
      <c r="AA21" s="43">
        <v>1.0378149999999999</v>
      </c>
    </row>
    <row r="22" spans="1:27" s="2" customFormat="1" x14ac:dyDescent="0.35">
      <c r="A22" s="6" t="s">
        <v>5</v>
      </c>
      <c r="B22" s="101">
        <v>3000000</v>
      </c>
      <c r="C22" s="3" t="s">
        <v>6</v>
      </c>
      <c r="E22" s="33">
        <v>2022</v>
      </c>
      <c r="F22" s="33"/>
      <c r="G22" s="33"/>
      <c r="H22" s="33"/>
      <c r="I22" s="5"/>
      <c r="P22" s="43" t="s">
        <v>78</v>
      </c>
      <c r="Q22" s="43"/>
      <c r="R22" s="43"/>
      <c r="S22" s="43"/>
      <c r="T22" s="43"/>
      <c r="U22" s="43"/>
      <c r="V22" s="43"/>
      <c r="W22" s="43"/>
      <c r="X22" s="43"/>
      <c r="Y22" s="43"/>
      <c r="Z22" s="43"/>
      <c r="AA22" s="43"/>
    </row>
    <row r="23" spans="1:27" s="2" customFormat="1" ht="34.5" customHeight="1" x14ac:dyDescent="0.35">
      <c r="A23" s="5" t="s">
        <v>55</v>
      </c>
      <c r="B23" s="23" t="s">
        <v>191</v>
      </c>
      <c r="C23" s="3" t="s">
        <v>54</v>
      </c>
      <c r="E23" s="33">
        <v>2023</v>
      </c>
      <c r="F23" s="33"/>
      <c r="G23" s="33"/>
      <c r="H23" s="33"/>
      <c r="I23" s="5"/>
      <c r="J23" s="362" t="s">
        <v>96</v>
      </c>
      <c r="K23" s="363"/>
      <c r="L23" s="363"/>
      <c r="M23" s="363"/>
      <c r="N23" s="363"/>
      <c r="P23" s="43" t="s">
        <v>79</v>
      </c>
      <c r="Q23" s="43">
        <v>1030</v>
      </c>
      <c r="R23" s="43">
        <v>1035</v>
      </c>
      <c r="S23" s="43">
        <v>1035</v>
      </c>
      <c r="T23" s="43">
        <v>1035</v>
      </c>
      <c r="U23" s="43">
        <v>1045</v>
      </c>
      <c r="V23" s="43">
        <v>1050</v>
      </c>
      <c r="W23" s="43">
        <v>1055</v>
      </c>
      <c r="X23" s="43">
        <v>1055</v>
      </c>
      <c r="Y23" s="43">
        <v>1060</v>
      </c>
      <c r="Z23" s="43">
        <v>1070</v>
      </c>
      <c r="AA23" s="43">
        <v>1.014354</v>
      </c>
    </row>
    <row r="24" spans="1:27" ht="30.75" customHeight="1" x14ac:dyDescent="0.35">
      <c r="A24" s="5" t="s">
        <v>56</v>
      </c>
      <c r="B24" s="22"/>
      <c r="C24" s="3" t="s">
        <v>57</v>
      </c>
      <c r="E24" s="33">
        <v>2024</v>
      </c>
      <c r="F24" s="33"/>
      <c r="G24" s="33"/>
      <c r="H24" s="33"/>
      <c r="I24" s="5"/>
      <c r="J24" s="362"/>
      <c r="K24" s="363"/>
      <c r="L24" s="363"/>
      <c r="M24" s="363"/>
      <c r="N24" s="363"/>
      <c r="P24" s="43" t="s">
        <v>80</v>
      </c>
      <c r="Q24" s="43">
        <v>1040</v>
      </c>
      <c r="R24" s="43">
        <v>1045</v>
      </c>
      <c r="S24" s="43">
        <v>1045</v>
      </c>
      <c r="T24" s="43">
        <v>1045</v>
      </c>
      <c r="U24" s="43">
        <v>1055</v>
      </c>
      <c r="V24" s="43">
        <v>1060</v>
      </c>
      <c r="W24" s="43">
        <v>1065</v>
      </c>
      <c r="X24" s="43">
        <v>1065</v>
      </c>
      <c r="Y24" s="43">
        <v>1070</v>
      </c>
      <c r="Z24" s="43">
        <v>1080</v>
      </c>
      <c r="AA24" s="43">
        <v>1.0142180000000001</v>
      </c>
    </row>
    <row r="25" spans="1:27" s="2" customFormat="1" x14ac:dyDescent="0.35">
      <c r="A25" s="18"/>
      <c r="B25" s="19"/>
      <c r="C25" s="3"/>
      <c r="E25" s="33">
        <v>2025</v>
      </c>
      <c r="F25" s="33"/>
      <c r="G25" s="33"/>
      <c r="H25" s="33"/>
      <c r="I25" s="5"/>
      <c r="J25" s="362"/>
      <c r="K25" s="363"/>
      <c r="L25" s="363"/>
      <c r="M25" s="363"/>
      <c r="N25" s="363"/>
      <c r="P25" s="43" t="s">
        <v>81</v>
      </c>
      <c r="Q25" s="43">
        <v>1050</v>
      </c>
      <c r="R25" s="43">
        <v>1055</v>
      </c>
      <c r="S25" s="43">
        <v>1055</v>
      </c>
      <c r="T25" s="43">
        <v>1055</v>
      </c>
      <c r="U25" s="43">
        <v>1065</v>
      </c>
      <c r="V25" s="43">
        <v>1070</v>
      </c>
      <c r="W25" s="43">
        <v>1075</v>
      </c>
      <c r="X25" s="43">
        <v>1075</v>
      </c>
      <c r="Y25" s="43">
        <v>1080</v>
      </c>
      <c r="Z25" s="43">
        <v>1095</v>
      </c>
      <c r="AA25" s="43">
        <v>1.0140849999999999</v>
      </c>
    </row>
    <row r="26" spans="1:27" x14ac:dyDescent="0.35">
      <c r="A26" s="364" t="s">
        <v>71</v>
      </c>
      <c r="B26" s="364"/>
      <c r="E26" s="33">
        <v>2026</v>
      </c>
      <c r="F26" s="33"/>
      <c r="G26" s="33"/>
      <c r="H26" s="33"/>
      <c r="I26" s="5"/>
      <c r="P26" s="43" t="s">
        <v>82</v>
      </c>
      <c r="Q26" s="43">
        <v>1055</v>
      </c>
      <c r="R26" s="43">
        <v>1060</v>
      </c>
      <c r="S26" s="43">
        <v>1060</v>
      </c>
      <c r="T26" s="43">
        <v>1060</v>
      </c>
      <c r="U26" s="43">
        <v>1070</v>
      </c>
      <c r="V26" s="43">
        <v>1075</v>
      </c>
      <c r="W26" s="43">
        <v>1080</v>
      </c>
      <c r="X26" s="43">
        <v>1080</v>
      </c>
      <c r="Y26" s="43">
        <v>1085</v>
      </c>
      <c r="Z26" s="43">
        <v>1095</v>
      </c>
      <c r="AA26" s="43">
        <v>1.014019</v>
      </c>
    </row>
    <row r="27" spans="1:27" x14ac:dyDescent="0.35">
      <c r="A27" s="5" t="s">
        <v>28</v>
      </c>
      <c r="B27" s="5"/>
      <c r="E27" s="33">
        <v>2027</v>
      </c>
      <c r="F27" s="33"/>
      <c r="G27" s="33"/>
      <c r="H27" s="33"/>
      <c r="I27" s="5"/>
      <c r="P27" s="43" t="s">
        <v>83</v>
      </c>
      <c r="Q27" s="43">
        <v>1060</v>
      </c>
      <c r="R27" s="43">
        <v>1065</v>
      </c>
      <c r="S27" s="43">
        <v>1065</v>
      </c>
      <c r="T27" s="43">
        <v>1065</v>
      </c>
      <c r="U27" s="43">
        <v>1075</v>
      </c>
      <c r="V27" s="43">
        <v>1080</v>
      </c>
      <c r="W27" s="43">
        <v>1085</v>
      </c>
      <c r="X27" s="43">
        <v>1085</v>
      </c>
      <c r="Y27" s="43">
        <v>1090</v>
      </c>
      <c r="Z27" s="43">
        <v>1110</v>
      </c>
      <c r="AA27" s="43">
        <v>1.0139530000000001</v>
      </c>
    </row>
    <row r="28" spans="1:27" x14ac:dyDescent="0.35">
      <c r="A28" s="5" t="s">
        <v>29</v>
      </c>
      <c r="B28" s="5"/>
      <c r="E28" s="33">
        <v>2028</v>
      </c>
      <c r="F28" s="33"/>
      <c r="G28" s="33"/>
      <c r="H28" s="33"/>
      <c r="I28" s="5"/>
      <c r="P28" s="43" t="s">
        <v>84</v>
      </c>
      <c r="Q28" s="43">
        <v>1065</v>
      </c>
      <c r="R28" s="43">
        <v>1070</v>
      </c>
      <c r="S28" s="43">
        <v>1070</v>
      </c>
      <c r="T28" s="43">
        <v>1070</v>
      </c>
      <c r="U28" s="43">
        <v>1080</v>
      </c>
      <c r="V28" s="43">
        <v>1085</v>
      </c>
      <c r="W28" s="43">
        <v>1090</v>
      </c>
      <c r="X28" s="43">
        <v>1090</v>
      </c>
      <c r="Y28" s="43">
        <v>1100</v>
      </c>
      <c r="Z28" s="43">
        <v>1110</v>
      </c>
      <c r="AA28" s="43">
        <v>1.018519</v>
      </c>
    </row>
    <row r="29" spans="1:27" ht="39.75" customHeight="1" x14ac:dyDescent="0.35">
      <c r="A29" s="5" t="s">
        <v>30</v>
      </c>
      <c r="B29" s="23"/>
      <c r="C29" s="1" t="s">
        <v>43</v>
      </c>
      <c r="E29" s="33">
        <v>2029</v>
      </c>
      <c r="F29" s="33"/>
      <c r="G29" s="33"/>
      <c r="H29" s="33"/>
      <c r="I29" s="5"/>
      <c r="P29" s="43" t="s">
        <v>85</v>
      </c>
      <c r="Q29" s="43">
        <v>1075</v>
      </c>
      <c r="R29" s="43">
        <v>1080</v>
      </c>
      <c r="S29" s="43">
        <v>1080</v>
      </c>
      <c r="T29" s="43">
        <v>1080</v>
      </c>
      <c r="U29" s="43">
        <v>1090</v>
      </c>
      <c r="V29" s="43">
        <v>1095</v>
      </c>
      <c r="W29" s="43">
        <v>1100</v>
      </c>
      <c r="X29" s="43">
        <v>1100</v>
      </c>
      <c r="Y29" s="43">
        <v>1105</v>
      </c>
      <c r="Z29" s="43">
        <v>1120</v>
      </c>
      <c r="AA29" s="43">
        <v>1.0137609999999999</v>
      </c>
    </row>
    <row r="30" spans="1:27" x14ac:dyDescent="0.35">
      <c r="A30" s="5" t="s">
        <v>44</v>
      </c>
      <c r="B30" s="5"/>
      <c r="E30" s="33">
        <v>2030</v>
      </c>
      <c r="F30" s="33"/>
      <c r="G30" s="33"/>
      <c r="H30" s="33"/>
      <c r="I30" s="5"/>
      <c r="P30" s="43" t="s">
        <v>86</v>
      </c>
      <c r="Q30" s="43">
        <v>1080</v>
      </c>
      <c r="R30" s="43">
        <v>1085</v>
      </c>
      <c r="S30" s="43">
        <v>1085</v>
      </c>
      <c r="T30" s="43">
        <v>1085</v>
      </c>
      <c r="U30" s="43">
        <v>1095</v>
      </c>
      <c r="V30" s="43">
        <v>1100</v>
      </c>
      <c r="W30" s="43">
        <v>1105</v>
      </c>
      <c r="X30" s="43">
        <v>1105</v>
      </c>
      <c r="Y30" s="43">
        <v>1110</v>
      </c>
      <c r="Z30" s="43">
        <v>1120</v>
      </c>
      <c r="AA30" s="43">
        <v>1.0136989999999999</v>
      </c>
    </row>
    <row r="31" spans="1:27" x14ac:dyDescent="0.35">
      <c r="A31" s="5" t="s">
        <v>47</v>
      </c>
      <c r="B31" s="5"/>
      <c r="E31" s="33">
        <v>2031</v>
      </c>
      <c r="F31" s="33"/>
      <c r="G31" s="33"/>
      <c r="H31" s="33"/>
      <c r="I31" s="5"/>
      <c r="P31" s="43" t="s">
        <v>87</v>
      </c>
      <c r="Q31" s="43">
        <v>1085</v>
      </c>
      <c r="R31" s="43">
        <v>1090</v>
      </c>
      <c r="S31" s="43">
        <v>1090</v>
      </c>
      <c r="T31" s="43">
        <v>1090</v>
      </c>
      <c r="U31" s="43">
        <v>1100</v>
      </c>
      <c r="V31" s="43">
        <v>1105</v>
      </c>
      <c r="W31" s="43">
        <v>1110</v>
      </c>
      <c r="X31" s="43">
        <v>1110</v>
      </c>
      <c r="Y31" s="43">
        <v>1115</v>
      </c>
      <c r="Z31" s="43">
        <v>1125</v>
      </c>
      <c r="AA31" s="43">
        <v>1.013636</v>
      </c>
    </row>
    <row r="32" spans="1:27" x14ac:dyDescent="0.35">
      <c r="A32" s="5" t="s">
        <v>45</v>
      </c>
      <c r="B32" s="5"/>
      <c r="P32" s="43" t="s">
        <v>88</v>
      </c>
      <c r="Q32" s="43">
        <v>1090</v>
      </c>
      <c r="R32" s="43">
        <v>1095</v>
      </c>
      <c r="S32" s="43">
        <v>1095</v>
      </c>
      <c r="T32" s="43">
        <v>1095</v>
      </c>
      <c r="U32" s="43">
        <v>1105</v>
      </c>
      <c r="V32" s="43">
        <v>1110</v>
      </c>
      <c r="W32" s="43">
        <v>1115</v>
      </c>
      <c r="X32" s="43">
        <v>1115</v>
      </c>
      <c r="Y32" s="43">
        <v>1120</v>
      </c>
      <c r="Z32" s="43">
        <v>1130</v>
      </c>
      <c r="AA32" s="43">
        <v>1.0135749999999999</v>
      </c>
    </row>
    <row r="33" spans="1:16" x14ac:dyDescent="0.35">
      <c r="A33" s="5" t="s">
        <v>46</v>
      </c>
      <c r="B33" s="5"/>
      <c r="E33" s="32"/>
      <c r="F33" s="32"/>
      <c r="G33" s="32"/>
      <c r="H33" s="32"/>
      <c r="I33" s="2"/>
    </row>
    <row r="34" spans="1:16" s="2" customFormat="1" ht="16.5" customHeight="1" x14ac:dyDescent="0.35">
      <c r="A34" s="93"/>
      <c r="B34" s="94"/>
      <c r="C34" s="3"/>
      <c r="E34" s="26"/>
      <c r="F34" s="26"/>
      <c r="G34" s="26"/>
      <c r="H34" s="26"/>
      <c r="I34"/>
      <c r="P34" s="136"/>
    </row>
    <row r="35" spans="1:16" x14ac:dyDescent="0.35">
      <c r="A35" s="80"/>
      <c r="B35" s="80"/>
    </row>
    <row r="57" spans="1:16" x14ac:dyDescent="0.35">
      <c r="A57" s="80"/>
      <c r="B57" s="80"/>
      <c r="C57"/>
      <c r="E57"/>
      <c r="F57"/>
      <c r="G57"/>
      <c r="H57"/>
      <c r="P57"/>
    </row>
    <row r="58" spans="1:16" x14ac:dyDescent="0.35">
      <c r="A58" s="92"/>
      <c r="B58" s="80"/>
      <c r="C58"/>
      <c r="E58"/>
      <c r="F58"/>
      <c r="G58"/>
      <c r="H58"/>
      <c r="P58"/>
    </row>
  </sheetData>
  <mergeCells count="10">
    <mergeCell ref="J19:N21"/>
    <mergeCell ref="J23:N25"/>
    <mergeCell ref="A26:B26"/>
    <mergeCell ref="D1:H1"/>
    <mergeCell ref="A6:B6"/>
    <mergeCell ref="E8:I8"/>
    <mergeCell ref="E10:H10"/>
    <mergeCell ref="J11:N12"/>
    <mergeCell ref="J13:N17"/>
    <mergeCell ref="B16:B17"/>
  </mergeCells>
  <pageMargins left="0.7" right="0.7" top="0.75" bottom="0.75" header="0.3" footer="0.3"/>
  <pageSetup scale="5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A58"/>
  <sheetViews>
    <sheetView zoomScale="80" zoomScaleNormal="80" workbookViewId="0"/>
  </sheetViews>
  <sheetFormatPr defaultRowHeight="14.5" x14ac:dyDescent="0.35"/>
  <cols>
    <col min="1" max="1" width="63.6328125" customWidth="1"/>
    <col min="2" max="2" width="73.453125" customWidth="1"/>
    <col min="3" max="3" width="44.453125" style="1" customWidth="1"/>
    <col min="5" max="5" width="8.90625" style="26"/>
    <col min="6" max="6" width="14.453125" style="26" customWidth="1"/>
    <col min="7" max="7" width="15.453125" style="26" customWidth="1"/>
    <col min="8" max="8" width="18" style="26" customWidth="1"/>
    <col min="9" max="9" width="15.6328125" customWidth="1"/>
    <col min="16" max="16" width="11.453125" style="135" customWidth="1"/>
  </cols>
  <sheetData>
    <row r="1" spans="1:27" ht="62.25" customHeight="1" x14ac:dyDescent="0.45">
      <c r="A1" s="125" t="s">
        <v>822</v>
      </c>
      <c r="B1" s="52"/>
      <c r="D1" s="365" t="s">
        <v>649</v>
      </c>
      <c r="E1" s="366"/>
      <c r="F1" s="366"/>
      <c r="G1" s="366"/>
      <c r="H1" s="367"/>
    </row>
    <row r="2" spans="1:27" x14ac:dyDescent="0.35">
      <c r="A2" s="319" t="s">
        <v>812</v>
      </c>
    </row>
    <row r="3" spans="1:27" ht="15" customHeight="1" x14ac:dyDescent="0.35">
      <c r="A3" s="4" t="s">
        <v>8</v>
      </c>
      <c r="B3" s="4"/>
    </row>
    <row r="4" spans="1:27" ht="15" customHeight="1" x14ac:dyDescent="0.35">
      <c r="A4" s="15" t="s">
        <v>9</v>
      </c>
      <c r="B4" s="15"/>
    </row>
    <row r="5" spans="1:27" x14ac:dyDescent="0.35">
      <c r="C5" s="1" t="s">
        <v>31</v>
      </c>
    </row>
    <row r="6" spans="1:27" x14ac:dyDescent="0.35">
      <c r="A6" s="368" t="s">
        <v>10</v>
      </c>
      <c r="B6" s="369"/>
      <c r="C6" s="3"/>
    </row>
    <row r="7" spans="1:27" ht="21" customHeight="1" x14ac:dyDescent="0.35">
      <c r="A7" s="6" t="s">
        <v>0</v>
      </c>
      <c r="B7" s="5" t="s">
        <v>821</v>
      </c>
      <c r="C7" s="3"/>
    </row>
    <row r="8" spans="1:27" ht="97.75" customHeight="1" x14ac:dyDescent="0.35">
      <c r="A8" s="6" t="s">
        <v>238</v>
      </c>
      <c r="B8" s="257" t="s">
        <v>824</v>
      </c>
      <c r="C8" s="3"/>
      <c r="E8" s="370" t="s">
        <v>100</v>
      </c>
      <c r="F8" s="370"/>
      <c r="G8" s="370"/>
      <c r="H8" s="370"/>
      <c r="I8" s="370"/>
    </row>
    <row r="9" spans="1:27" ht="322.25" customHeight="1" x14ac:dyDescent="0.35">
      <c r="A9" s="6" t="s">
        <v>820</v>
      </c>
      <c r="B9" s="257" t="s">
        <v>869</v>
      </c>
      <c r="C9" s="3"/>
      <c r="E9" s="339"/>
      <c r="F9" s="339"/>
      <c r="G9" s="339"/>
      <c r="H9" s="339"/>
      <c r="I9" s="339"/>
    </row>
    <row r="10" spans="1:27" ht="15" thickBot="1" x14ac:dyDescent="0.4">
      <c r="A10" s="6" t="s">
        <v>1</v>
      </c>
      <c r="B10" s="5" t="s">
        <v>814</v>
      </c>
      <c r="C10" s="3" t="s">
        <v>48</v>
      </c>
      <c r="E10" s="371" t="s">
        <v>53</v>
      </c>
      <c r="F10" s="372"/>
      <c r="G10" s="372"/>
      <c r="H10" s="373"/>
      <c r="I10" s="246" t="s">
        <v>517</v>
      </c>
      <c r="J10" t="s">
        <v>74</v>
      </c>
      <c r="P10" s="43" t="s">
        <v>76</v>
      </c>
      <c r="Q10" s="43"/>
      <c r="R10" s="43"/>
      <c r="S10" s="43"/>
      <c r="T10" s="43"/>
      <c r="U10" s="43"/>
      <c r="V10" s="43"/>
      <c r="W10" s="43"/>
      <c r="X10" s="43"/>
      <c r="Y10" s="43"/>
      <c r="Z10" s="43"/>
      <c r="AA10" s="43"/>
    </row>
    <row r="11" spans="1:27" ht="48" customHeight="1" thickBot="1" x14ac:dyDescent="0.4">
      <c r="A11" s="6" t="s">
        <v>4</v>
      </c>
      <c r="B11" s="5" t="s">
        <v>134</v>
      </c>
      <c r="C11" s="3" t="s">
        <v>3</v>
      </c>
      <c r="E11" s="37" t="s">
        <v>75</v>
      </c>
      <c r="F11" s="38" t="s">
        <v>147</v>
      </c>
      <c r="G11" s="38" t="s">
        <v>146</v>
      </c>
      <c r="H11" s="38" t="s">
        <v>90</v>
      </c>
      <c r="I11" s="38" t="s">
        <v>144</v>
      </c>
      <c r="J11" s="362" t="s">
        <v>92</v>
      </c>
      <c r="K11" s="374"/>
      <c r="L11" s="374"/>
      <c r="M11" s="374"/>
      <c r="N11" s="374"/>
      <c r="P11" s="43" t="s">
        <v>77</v>
      </c>
      <c r="Q11" s="48">
        <v>0.9</v>
      </c>
      <c r="R11" s="46">
        <v>0.8</v>
      </c>
      <c r="S11" s="46">
        <v>0.7</v>
      </c>
      <c r="T11" s="47">
        <v>0.6</v>
      </c>
      <c r="U11" s="48">
        <v>0.5</v>
      </c>
      <c r="V11" s="46">
        <v>0.4</v>
      </c>
      <c r="W11" s="46">
        <v>0.3</v>
      </c>
      <c r="X11" s="46">
        <v>0.2</v>
      </c>
      <c r="Y11" s="46">
        <v>0.1</v>
      </c>
      <c r="Z11" s="46">
        <v>0.05</v>
      </c>
      <c r="AA11" s="45">
        <v>18537</v>
      </c>
    </row>
    <row r="12" spans="1:27" ht="19.5" customHeight="1" x14ac:dyDescent="0.35">
      <c r="A12" s="12" t="s">
        <v>49</v>
      </c>
      <c r="B12" s="12" t="s">
        <v>134</v>
      </c>
      <c r="C12" s="3"/>
      <c r="E12" s="33">
        <v>2012</v>
      </c>
      <c r="F12" s="33"/>
      <c r="G12" s="33"/>
      <c r="H12" s="33"/>
      <c r="I12" s="5"/>
      <c r="J12" s="362"/>
      <c r="K12" s="374"/>
      <c r="L12" s="374"/>
      <c r="M12" s="374"/>
      <c r="N12" s="374"/>
      <c r="P12" s="43">
        <v>2011</v>
      </c>
      <c r="Q12" s="43">
        <v>1030</v>
      </c>
      <c r="R12" s="43">
        <v>1035</v>
      </c>
      <c r="S12" s="43">
        <v>1040</v>
      </c>
      <c r="T12" s="43">
        <v>1050</v>
      </c>
      <c r="U12" s="43">
        <v>1070</v>
      </c>
      <c r="V12" s="43">
        <v>1075</v>
      </c>
      <c r="W12" s="43">
        <v>1090</v>
      </c>
      <c r="X12" s="43">
        <v>1095</v>
      </c>
      <c r="Y12" s="43">
        <v>1110</v>
      </c>
      <c r="Z12" s="43">
        <v>1110</v>
      </c>
      <c r="AA12" s="43">
        <v>1.0373829999999999</v>
      </c>
    </row>
    <row r="13" spans="1:27" ht="15" customHeight="1" x14ac:dyDescent="0.35">
      <c r="A13" s="12" t="s">
        <v>50</v>
      </c>
      <c r="B13" s="12" t="s">
        <v>134</v>
      </c>
      <c r="C13" s="3"/>
      <c r="E13" s="33">
        <v>2013</v>
      </c>
      <c r="F13" s="33"/>
      <c r="G13" s="33"/>
      <c r="H13" s="33"/>
      <c r="I13" s="5"/>
      <c r="J13" s="375" t="s">
        <v>91</v>
      </c>
      <c r="K13" s="376"/>
      <c r="L13" s="376"/>
      <c r="M13" s="376"/>
      <c r="N13" s="376"/>
      <c r="P13" s="43">
        <v>2012</v>
      </c>
      <c r="Q13" s="43">
        <v>1050</v>
      </c>
      <c r="R13" s="43">
        <v>1055</v>
      </c>
      <c r="S13" s="43">
        <v>1060</v>
      </c>
      <c r="T13" s="43">
        <v>1070</v>
      </c>
      <c r="U13" s="43">
        <v>1090</v>
      </c>
      <c r="V13" s="43">
        <v>1095</v>
      </c>
      <c r="W13" s="43">
        <v>1115</v>
      </c>
      <c r="X13" s="43">
        <v>1120</v>
      </c>
      <c r="Y13" s="43">
        <v>1125</v>
      </c>
      <c r="Z13" s="43">
        <v>1135</v>
      </c>
      <c r="AA13" s="43">
        <v>1.0321100000000001</v>
      </c>
    </row>
    <row r="14" spans="1:27" x14ac:dyDescent="0.35">
      <c r="A14" s="12" t="s">
        <v>51</v>
      </c>
      <c r="B14" s="12"/>
      <c r="C14" s="3" t="s">
        <v>52</v>
      </c>
      <c r="E14" s="33">
        <v>2014</v>
      </c>
      <c r="F14" s="33"/>
      <c r="G14" s="33"/>
      <c r="H14" s="33"/>
      <c r="I14" s="5"/>
      <c r="J14" s="375"/>
      <c r="K14" s="376"/>
      <c r="L14" s="376"/>
      <c r="M14" s="376"/>
      <c r="N14" s="376"/>
      <c r="P14" s="43">
        <v>2013</v>
      </c>
      <c r="Q14" s="43">
        <v>1065</v>
      </c>
      <c r="R14" s="43">
        <v>1070</v>
      </c>
      <c r="S14" s="43">
        <v>1075</v>
      </c>
      <c r="T14" s="43">
        <v>1085</v>
      </c>
      <c r="U14" s="43">
        <v>1105</v>
      </c>
      <c r="V14" s="43">
        <v>1110</v>
      </c>
      <c r="W14" s="43">
        <v>1130</v>
      </c>
      <c r="X14" s="43">
        <v>1135</v>
      </c>
      <c r="Y14" s="43">
        <v>1150</v>
      </c>
      <c r="Z14" s="43">
        <v>1150</v>
      </c>
      <c r="AA14" s="43">
        <v>1.040724</v>
      </c>
    </row>
    <row r="15" spans="1:27" ht="21.75" customHeight="1" x14ac:dyDescent="0.35">
      <c r="A15" s="12" t="s">
        <v>53</v>
      </c>
      <c r="B15" s="24"/>
      <c r="C15" s="3"/>
      <c r="E15" s="33">
        <v>2015</v>
      </c>
      <c r="F15" s="33"/>
      <c r="G15" s="33"/>
      <c r="H15" s="33"/>
      <c r="I15" s="5"/>
      <c r="J15" s="375"/>
      <c r="K15" s="376"/>
      <c r="L15" s="376"/>
      <c r="M15" s="376"/>
      <c r="N15" s="376"/>
      <c r="P15" s="43">
        <v>2014</v>
      </c>
      <c r="Q15" s="43">
        <v>1080</v>
      </c>
      <c r="R15" s="43">
        <v>1085</v>
      </c>
      <c r="S15" s="43">
        <v>1090</v>
      </c>
      <c r="T15" s="43">
        <v>1100</v>
      </c>
      <c r="U15" s="43">
        <v>1120</v>
      </c>
      <c r="V15" s="43">
        <v>1125</v>
      </c>
      <c r="W15" s="43">
        <v>1145</v>
      </c>
      <c r="X15" s="43">
        <v>1150</v>
      </c>
      <c r="Y15" s="43">
        <v>1165</v>
      </c>
      <c r="Z15" s="43">
        <v>1170</v>
      </c>
      <c r="AA15" s="43">
        <v>1.040179</v>
      </c>
    </row>
    <row r="16" spans="1:27" x14ac:dyDescent="0.35">
      <c r="A16" s="239" t="s">
        <v>41</v>
      </c>
      <c r="B16" s="379" t="s">
        <v>97</v>
      </c>
      <c r="E16" s="33">
        <v>2016</v>
      </c>
      <c r="F16" s="33"/>
      <c r="G16" s="33"/>
      <c r="H16" s="33"/>
      <c r="I16" s="5"/>
      <c r="J16" s="375"/>
      <c r="K16" s="376"/>
      <c r="L16" s="376"/>
      <c r="M16" s="376"/>
      <c r="N16" s="376"/>
      <c r="P16" s="43">
        <v>2015</v>
      </c>
      <c r="Q16" s="43">
        <v>1095</v>
      </c>
      <c r="R16" s="43">
        <v>1100</v>
      </c>
      <c r="S16" s="43">
        <v>1105</v>
      </c>
      <c r="T16" s="43">
        <v>1115</v>
      </c>
      <c r="U16" s="43">
        <v>1135</v>
      </c>
      <c r="V16" s="43">
        <v>1140</v>
      </c>
      <c r="W16" s="43">
        <v>1160</v>
      </c>
      <c r="X16" s="43">
        <v>1165</v>
      </c>
      <c r="Y16" s="43">
        <v>1170</v>
      </c>
      <c r="Z16" s="43">
        <v>1180</v>
      </c>
      <c r="AA16" s="43">
        <v>1.030837</v>
      </c>
    </row>
    <row r="17" spans="1:27" ht="60.75" customHeight="1" x14ac:dyDescent="0.35">
      <c r="A17" s="239" t="s">
        <v>7</v>
      </c>
      <c r="B17" s="380"/>
      <c r="C17" s="3" t="s">
        <v>21</v>
      </c>
      <c r="E17" s="33">
        <v>2017</v>
      </c>
      <c r="F17" s="33"/>
      <c r="G17" s="33"/>
      <c r="H17" s="33"/>
      <c r="I17" s="5"/>
      <c r="J17" s="377"/>
      <c r="K17" s="378"/>
      <c r="L17" s="378"/>
      <c r="M17" s="378"/>
      <c r="N17" s="378"/>
      <c r="P17" s="43">
        <v>2016</v>
      </c>
      <c r="Q17" s="43">
        <v>1105</v>
      </c>
      <c r="R17" s="43">
        <v>1110</v>
      </c>
      <c r="S17" s="43">
        <v>1115</v>
      </c>
      <c r="T17" s="43">
        <v>1125</v>
      </c>
      <c r="U17" s="43">
        <v>1145</v>
      </c>
      <c r="V17" s="43">
        <v>1150</v>
      </c>
      <c r="W17" s="43">
        <v>1170</v>
      </c>
      <c r="X17" s="43">
        <v>1175</v>
      </c>
      <c r="Y17" s="43">
        <v>1190</v>
      </c>
      <c r="Z17" s="43">
        <v>1195</v>
      </c>
      <c r="AA17" s="43">
        <v>1.039301</v>
      </c>
    </row>
    <row r="18" spans="1:27" x14ac:dyDescent="0.35">
      <c r="A18" s="89" t="s">
        <v>72</v>
      </c>
      <c r="B18" s="89"/>
      <c r="C18" s="3" t="s">
        <v>73</v>
      </c>
      <c r="E18" s="33">
        <v>2018</v>
      </c>
      <c r="F18" s="33"/>
      <c r="G18" s="33"/>
      <c r="H18" s="33"/>
      <c r="I18" s="5"/>
      <c r="J18" s="34" t="s">
        <v>89</v>
      </c>
      <c r="K18" s="35"/>
      <c r="L18" s="35"/>
      <c r="M18" s="35"/>
      <c r="N18" s="36"/>
      <c r="P18" s="43">
        <v>2017</v>
      </c>
      <c r="Q18" s="43">
        <v>1115</v>
      </c>
      <c r="R18" s="43">
        <v>1120</v>
      </c>
      <c r="S18" s="43">
        <v>1125</v>
      </c>
      <c r="T18" s="43">
        <v>1135</v>
      </c>
      <c r="U18" s="43">
        <v>1155</v>
      </c>
      <c r="V18" s="43">
        <v>1160</v>
      </c>
      <c r="W18" s="43">
        <v>1180</v>
      </c>
      <c r="X18" s="43">
        <v>1185</v>
      </c>
      <c r="Y18" s="43">
        <v>1195</v>
      </c>
      <c r="Z18" s="43">
        <v>1205</v>
      </c>
      <c r="AA18" s="43">
        <v>1.034632</v>
      </c>
    </row>
    <row r="19" spans="1:27" x14ac:dyDescent="0.35">
      <c r="A19" s="89" t="s">
        <v>68</v>
      </c>
      <c r="B19" s="90"/>
      <c r="C19" s="3" t="s">
        <v>69</v>
      </c>
      <c r="E19" s="33">
        <v>2019</v>
      </c>
      <c r="F19" s="33"/>
      <c r="G19" s="33"/>
      <c r="H19" s="33"/>
      <c r="I19" s="5"/>
      <c r="J19" s="353"/>
      <c r="K19" s="354"/>
      <c r="L19" s="354"/>
      <c r="M19" s="354"/>
      <c r="N19" s="355"/>
      <c r="P19" s="43">
        <v>2018</v>
      </c>
      <c r="Q19" s="43">
        <v>1125</v>
      </c>
      <c r="R19" s="43">
        <v>1130</v>
      </c>
      <c r="S19" s="43">
        <v>1140</v>
      </c>
      <c r="T19" s="43">
        <v>1150</v>
      </c>
      <c r="U19" s="43">
        <v>1170</v>
      </c>
      <c r="V19" s="43">
        <v>1175</v>
      </c>
      <c r="W19" s="43">
        <v>1195</v>
      </c>
      <c r="X19" s="43">
        <v>1200</v>
      </c>
      <c r="Y19" s="43">
        <v>1215</v>
      </c>
      <c r="Z19" s="43">
        <v>1215</v>
      </c>
      <c r="AA19" s="43">
        <v>1.038462</v>
      </c>
    </row>
    <row r="20" spans="1:27" ht="21" customHeight="1" x14ac:dyDescent="0.35">
      <c r="A20" s="89" t="s">
        <v>67</v>
      </c>
      <c r="B20" s="89"/>
      <c r="C20" s="3" t="s">
        <v>70</v>
      </c>
      <c r="E20" s="33">
        <v>2020</v>
      </c>
      <c r="F20" s="33"/>
      <c r="G20" s="33"/>
      <c r="H20" s="33"/>
      <c r="I20" s="5"/>
      <c r="J20" s="356"/>
      <c r="K20" s="357"/>
      <c r="L20" s="357"/>
      <c r="M20" s="357"/>
      <c r="N20" s="358"/>
      <c r="P20" s="43">
        <v>2019</v>
      </c>
      <c r="Q20" s="43">
        <v>1135</v>
      </c>
      <c r="R20" s="43">
        <v>1140</v>
      </c>
      <c r="S20" s="43">
        <v>1150</v>
      </c>
      <c r="T20" s="43">
        <v>1160</v>
      </c>
      <c r="U20" s="43">
        <v>1180</v>
      </c>
      <c r="V20" s="43">
        <v>1185</v>
      </c>
      <c r="W20" s="43">
        <v>1205</v>
      </c>
      <c r="X20" s="43">
        <v>1210</v>
      </c>
      <c r="Y20" s="43">
        <v>1225</v>
      </c>
      <c r="Z20" s="43">
        <v>1230</v>
      </c>
      <c r="AA20" s="43">
        <v>1.0381359999999999</v>
      </c>
    </row>
    <row r="21" spans="1:27" ht="48.75" customHeight="1" x14ac:dyDescent="0.35">
      <c r="A21" s="5" t="s">
        <v>98</v>
      </c>
      <c r="B21" s="243" t="s">
        <v>99</v>
      </c>
      <c r="C21" s="3" t="s">
        <v>58</v>
      </c>
      <c r="E21" s="33">
        <v>2021</v>
      </c>
      <c r="F21" s="33"/>
      <c r="G21" s="33"/>
      <c r="H21" s="33"/>
      <c r="I21" s="5"/>
      <c r="J21" s="359"/>
      <c r="K21" s="360"/>
      <c r="L21" s="360"/>
      <c r="M21" s="360"/>
      <c r="N21" s="361"/>
      <c r="P21" s="43">
        <v>2020</v>
      </c>
      <c r="Q21" s="43">
        <v>1145</v>
      </c>
      <c r="R21" s="43">
        <v>1150</v>
      </c>
      <c r="S21" s="43">
        <v>1155</v>
      </c>
      <c r="T21" s="43">
        <v>1170</v>
      </c>
      <c r="U21" s="43">
        <v>1190</v>
      </c>
      <c r="V21" s="43">
        <v>1195</v>
      </c>
      <c r="W21" s="43">
        <v>1215</v>
      </c>
      <c r="X21" s="43">
        <v>1225</v>
      </c>
      <c r="Y21" s="43">
        <v>1235</v>
      </c>
      <c r="Z21" s="43">
        <v>1240</v>
      </c>
      <c r="AA21" s="43">
        <v>1.0378149999999999</v>
      </c>
    </row>
    <row r="22" spans="1:27" s="2" customFormat="1" x14ac:dyDescent="0.35">
      <c r="A22" s="6" t="s">
        <v>5</v>
      </c>
      <c r="B22" s="101">
        <v>732660</v>
      </c>
      <c r="C22" s="3" t="s">
        <v>6</v>
      </c>
      <c r="E22" s="33">
        <v>2022</v>
      </c>
      <c r="F22" s="33"/>
      <c r="G22" s="33"/>
      <c r="H22" s="33"/>
      <c r="I22" s="5"/>
      <c r="P22" s="43" t="s">
        <v>78</v>
      </c>
      <c r="Q22" s="43"/>
      <c r="R22" s="43"/>
      <c r="S22" s="43"/>
      <c r="T22" s="43"/>
      <c r="U22" s="43"/>
      <c r="V22" s="43"/>
      <c r="W22" s="43"/>
      <c r="X22" s="43"/>
      <c r="Y22" s="43"/>
      <c r="Z22" s="43"/>
      <c r="AA22" s="43"/>
    </row>
    <row r="23" spans="1:27" s="2" customFormat="1" ht="34.5" customHeight="1" x14ac:dyDescent="0.35">
      <c r="A23" s="5" t="s">
        <v>55</v>
      </c>
      <c r="B23" s="23" t="s">
        <v>191</v>
      </c>
      <c r="C23" s="3" t="s">
        <v>54</v>
      </c>
      <c r="E23" s="33">
        <v>2023</v>
      </c>
      <c r="F23" s="33"/>
      <c r="G23" s="33"/>
      <c r="H23" s="33"/>
      <c r="I23" s="5"/>
      <c r="J23" s="362" t="s">
        <v>96</v>
      </c>
      <c r="K23" s="363"/>
      <c r="L23" s="363"/>
      <c r="M23" s="363"/>
      <c r="N23" s="363"/>
      <c r="P23" s="43" t="s">
        <v>79</v>
      </c>
      <c r="Q23" s="43">
        <v>1030</v>
      </c>
      <c r="R23" s="43">
        <v>1035</v>
      </c>
      <c r="S23" s="43">
        <v>1035</v>
      </c>
      <c r="T23" s="43">
        <v>1035</v>
      </c>
      <c r="U23" s="43">
        <v>1045</v>
      </c>
      <c r="V23" s="43">
        <v>1050</v>
      </c>
      <c r="W23" s="43">
        <v>1055</v>
      </c>
      <c r="X23" s="43">
        <v>1055</v>
      </c>
      <c r="Y23" s="43">
        <v>1060</v>
      </c>
      <c r="Z23" s="43">
        <v>1070</v>
      </c>
      <c r="AA23" s="43">
        <v>1.014354</v>
      </c>
    </row>
    <row r="24" spans="1:27" ht="30.75" customHeight="1" x14ac:dyDescent="0.35">
      <c r="A24" s="5" t="s">
        <v>56</v>
      </c>
      <c r="B24" s="22"/>
      <c r="C24" s="3" t="s">
        <v>57</v>
      </c>
      <c r="E24" s="33">
        <v>2024</v>
      </c>
      <c r="F24" s="33"/>
      <c r="G24" s="33"/>
      <c r="H24" s="33"/>
      <c r="I24" s="5"/>
      <c r="J24" s="362"/>
      <c r="K24" s="363"/>
      <c r="L24" s="363"/>
      <c r="M24" s="363"/>
      <c r="N24" s="363"/>
      <c r="P24" s="43" t="s">
        <v>80</v>
      </c>
      <c r="Q24" s="43">
        <v>1040</v>
      </c>
      <c r="R24" s="43">
        <v>1045</v>
      </c>
      <c r="S24" s="43">
        <v>1045</v>
      </c>
      <c r="T24" s="43">
        <v>1045</v>
      </c>
      <c r="U24" s="43">
        <v>1055</v>
      </c>
      <c r="V24" s="43">
        <v>1060</v>
      </c>
      <c r="W24" s="43">
        <v>1065</v>
      </c>
      <c r="X24" s="43">
        <v>1065</v>
      </c>
      <c r="Y24" s="43">
        <v>1070</v>
      </c>
      <c r="Z24" s="43">
        <v>1080</v>
      </c>
      <c r="AA24" s="43">
        <v>1.0142180000000001</v>
      </c>
    </row>
    <row r="25" spans="1:27" s="2" customFormat="1" x14ac:dyDescent="0.35">
      <c r="A25" s="18"/>
      <c r="B25" s="19"/>
      <c r="C25" s="3"/>
      <c r="E25" s="33">
        <v>2025</v>
      </c>
      <c r="F25" s="33"/>
      <c r="G25" s="33"/>
      <c r="H25" s="33"/>
      <c r="I25" s="5"/>
      <c r="J25" s="362"/>
      <c r="K25" s="363"/>
      <c r="L25" s="363"/>
      <c r="M25" s="363"/>
      <c r="N25" s="363"/>
      <c r="P25" s="43" t="s">
        <v>81</v>
      </c>
      <c r="Q25" s="43">
        <v>1050</v>
      </c>
      <c r="R25" s="43">
        <v>1055</v>
      </c>
      <c r="S25" s="43">
        <v>1055</v>
      </c>
      <c r="T25" s="43">
        <v>1055</v>
      </c>
      <c r="U25" s="43">
        <v>1065</v>
      </c>
      <c r="V25" s="43">
        <v>1070</v>
      </c>
      <c r="W25" s="43">
        <v>1075</v>
      </c>
      <c r="X25" s="43">
        <v>1075</v>
      </c>
      <c r="Y25" s="43">
        <v>1080</v>
      </c>
      <c r="Z25" s="43">
        <v>1095</v>
      </c>
      <c r="AA25" s="43">
        <v>1.0140849999999999</v>
      </c>
    </row>
    <row r="26" spans="1:27" x14ac:dyDescent="0.35">
      <c r="A26" s="364" t="s">
        <v>71</v>
      </c>
      <c r="B26" s="364"/>
      <c r="E26" s="33">
        <v>2026</v>
      </c>
      <c r="F26" s="33"/>
      <c r="G26" s="33"/>
      <c r="H26" s="33"/>
      <c r="I26" s="5"/>
      <c r="P26" s="43" t="s">
        <v>82</v>
      </c>
      <c r="Q26" s="43">
        <v>1055</v>
      </c>
      <c r="R26" s="43">
        <v>1060</v>
      </c>
      <c r="S26" s="43">
        <v>1060</v>
      </c>
      <c r="T26" s="43">
        <v>1060</v>
      </c>
      <c r="U26" s="43">
        <v>1070</v>
      </c>
      <c r="V26" s="43">
        <v>1075</v>
      </c>
      <c r="W26" s="43">
        <v>1080</v>
      </c>
      <c r="X26" s="43">
        <v>1080</v>
      </c>
      <c r="Y26" s="43">
        <v>1085</v>
      </c>
      <c r="Z26" s="43">
        <v>1095</v>
      </c>
      <c r="AA26" s="43">
        <v>1.014019</v>
      </c>
    </row>
    <row r="27" spans="1:27" x14ac:dyDescent="0.35">
      <c r="A27" s="5" t="s">
        <v>28</v>
      </c>
      <c r="B27" s="5"/>
      <c r="E27" s="33">
        <v>2027</v>
      </c>
      <c r="F27" s="33"/>
      <c r="G27" s="33"/>
      <c r="H27" s="33"/>
      <c r="I27" s="5"/>
      <c r="P27" s="43" t="s">
        <v>83</v>
      </c>
      <c r="Q27" s="43">
        <v>1060</v>
      </c>
      <c r="R27" s="43">
        <v>1065</v>
      </c>
      <c r="S27" s="43">
        <v>1065</v>
      </c>
      <c r="T27" s="43">
        <v>1065</v>
      </c>
      <c r="U27" s="43">
        <v>1075</v>
      </c>
      <c r="V27" s="43">
        <v>1080</v>
      </c>
      <c r="W27" s="43">
        <v>1085</v>
      </c>
      <c r="X27" s="43">
        <v>1085</v>
      </c>
      <c r="Y27" s="43">
        <v>1090</v>
      </c>
      <c r="Z27" s="43">
        <v>1110</v>
      </c>
      <c r="AA27" s="43">
        <v>1.0139530000000001</v>
      </c>
    </row>
    <row r="28" spans="1:27" x14ac:dyDescent="0.35">
      <c r="A28" s="5" t="s">
        <v>29</v>
      </c>
      <c r="B28" s="5"/>
      <c r="E28" s="33">
        <v>2028</v>
      </c>
      <c r="F28" s="33"/>
      <c r="G28" s="33"/>
      <c r="H28" s="33"/>
      <c r="I28" s="5"/>
      <c r="P28" s="43" t="s">
        <v>84</v>
      </c>
      <c r="Q28" s="43">
        <v>1065</v>
      </c>
      <c r="R28" s="43">
        <v>1070</v>
      </c>
      <c r="S28" s="43">
        <v>1070</v>
      </c>
      <c r="T28" s="43">
        <v>1070</v>
      </c>
      <c r="U28" s="43">
        <v>1080</v>
      </c>
      <c r="V28" s="43">
        <v>1085</v>
      </c>
      <c r="W28" s="43">
        <v>1090</v>
      </c>
      <c r="X28" s="43">
        <v>1090</v>
      </c>
      <c r="Y28" s="43">
        <v>1100</v>
      </c>
      <c r="Z28" s="43">
        <v>1110</v>
      </c>
      <c r="AA28" s="43">
        <v>1.018519</v>
      </c>
    </row>
    <row r="29" spans="1:27" ht="39.75" customHeight="1" x14ac:dyDescent="0.35">
      <c r="A29" s="5" t="s">
        <v>30</v>
      </c>
      <c r="B29" s="23"/>
      <c r="C29" s="1" t="s">
        <v>43</v>
      </c>
      <c r="E29" s="33">
        <v>2029</v>
      </c>
      <c r="F29" s="33"/>
      <c r="G29" s="33"/>
      <c r="H29" s="33"/>
      <c r="I29" s="5"/>
      <c r="P29" s="43" t="s">
        <v>85</v>
      </c>
      <c r="Q29" s="43">
        <v>1075</v>
      </c>
      <c r="R29" s="43">
        <v>1080</v>
      </c>
      <c r="S29" s="43">
        <v>1080</v>
      </c>
      <c r="T29" s="43">
        <v>1080</v>
      </c>
      <c r="U29" s="43">
        <v>1090</v>
      </c>
      <c r="V29" s="43">
        <v>1095</v>
      </c>
      <c r="W29" s="43">
        <v>1100</v>
      </c>
      <c r="X29" s="43">
        <v>1100</v>
      </c>
      <c r="Y29" s="43">
        <v>1105</v>
      </c>
      <c r="Z29" s="43">
        <v>1120</v>
      </c>
      <c r="AA29" s="43">
        <v>1.0137609999999999</v>
      </c>
    </row>
    <row r="30" spans="1:27" x14ac:dyDescent="0.35">
      <c r="A30" s="5" t="s">
        <v>44</v>
      </c>
      <c r="B30" s="5"/>
      <c r="E30" s="33">
        <v>2030</v>
      </c>
      <c r="F30" s="33"/>
      <c r="G30" s="33"/>
      <c r="H30" s="33"/>
      <c r="I30" s="5"/>
      <c r="P30" s="43" t="s">
        <v>86</v>
      </c>
      <c r="Q30" s="43">
        <v>1080</v>
      </c>
      <c r="R30" s="43">
        <v>1085</v>
      </c>
      <c r="S30" s="43">
        <v>1085</v>
      </c>
      <c r="T30" s="43">
        <v>1085</v>
      </c>
      <c r="U30" s="43">
        <v>1095</v>
      </c>
      <c r="V30" s="43">
        <v>1100</v>
      </c>
      <c r="W30" s="43">
        <v>1105</v>
      </c>
      <c r="X30" s="43">
        <v>1105</v>
      </c>
      <c r="Y30" s="43">
        <v>1110</v>
      </c>
      <c r="Z30" s="43">
        <v>1120</v>
      </c>
      <c r="AA30" s="43">
        <v>1.0136989999999999</v>
      </c>
    </row>
    <row r="31" spans="1:27" x14ac:dyDescent="0.35">
      <c r="A31" s="5" t="s">
        <v>47</v>
      </c>
      <c r="B31" s="5"/>
      <c r="E31" s="33">
        <v>2031</v>
      </c>
      <c r="F31" s="33"/>
      <c r="G31" s="33"/>
      <c r="H31" s="33"/>
      <c r="I31" s="5"/>
      <c r="P31" s="43" t="s">
        <v>87</v>
      </c>
      <c r="Q31" s="43">
        <v>1085</v>
      </c>
      <c r="R31" s="43">
        <v>1090</v>
      </c>
      <c r="S31" s="43">
        <v>1090</v>
      </c>
      <c r="T31" s="43">
        <v>1090</v>
      </c>
      <c r="U31" s="43">
        <v>1100</v>
      </c>
      <c r="V31" s="43">
        <v>1105</v>
      </c>
      <c r="W31" s="43">
        <v>1110</v>
      </c>
      <c r="X31" s="43">
        <v>1110</v>
      </c>
      <c r="Y31" s="43">
        <v>1115</v>
      </c>
      <c r="Z31" s="43">
        <v>1125</v>
      </c>
      <c r="AA31" s="43">
        <v>1.013636</v>
      </c>
    </row>
    <row r="32" spans="1:27" x14ac:dyDescent="0.35">
      <c r="A32" s="5" t="s">
        <v>45</v>
      </c>
      <c r="B32" s="5"/>
      <c r="P32" s="43" t="s">
        <v>88</v>
      </c>
      <c r="Q32" s="43">
        <v>1090</v>
      </c>
      <c r="R32" s="43">
        <v>1095</v>
      </c>
      <c r="S32" s="43">
        <v>1095</v>
      </c>
      <c r="T32" s="43">
        <v>1095</v>
      </c>
      <c r="U32" s="43">
        <v>1105</v>
      </c>
      <c r="V32" s="43">
        <v>1110</v>
      </c>
      <c r="W32" s="43">
        <v>1115</v>
      </c>
      <c r="X32" s="43">
        <v>1115</v>
      </c>
      <c r="Y32" s="43">
        <v>1120</v>
      </c>
      <c r="Z32" s="43">
        <v>1130</v>
      </c>
      <c r="AA32" s="43">
        <v>1.0135749999999999</v>
      </c>
    </row>
    <row r="33" spans="1:16" x14ac:dyDescent="0.35">
      <c r="A33" s="5" t="s">
        <v>46</v>
      </c>
      <c r="B33" s="5"/>
      <c r="E33" s="32"/>
      <c r="F33" s="32"/>
      <c r="G33" s="32"/>
      <c r="H33" s="32"/>
      <c r="I33" s="2"/>
    </row>
    <row r="34" spans="1:16" s="2" customFormat="1" ht="16.5" customHeight="1" x14ac:dyDescent="0.35">
      <c r="A34" s="93"/>
      <c r="B34" s="94"/>
      <c r="C34" s="3"/>
      <c r="E34" s="26"/>
      <c r="F34" s="26"/>
      <c r="G34" s="26"/>
      <c r="H34" s="26"/>
      <c r="I34"/>
      <c r="P34" s="136"/>
    </row>
    <row r="35" spans="1:16" x14ac:dyDescent="0.35">
      <c r="A35" s="80"/>
      <c r="B35" s="80"/>
    </row>
    <row r="57" spans="1:16" x14ac:dyDescent="0.35">
      <c r="A57" s="80"/>
      <c r="B57" s="80"/>
      <c r="C57"/>
      <c r="E57"/>
      <c r="F57"/>
      <c r="G57"/>
      <c r="H57"/>
      <c r="P57"/>
    </row>
    <row r="58" spans="1:16" x14ac:dyDescent="0.35">
      <c r="A58" s="92"/>
      <c r="B58" s="80"/>
      <c r="C58"/>
      <c r="E58"/>
      <c r="F58"/>
      <c r="G58"/>
      <c r="H58"/>
      <c r="P58"/>
    </row>
  </sheetData>
  <mergeCells count="10">
    <mergeCell ref="J19:N21"/>
    <mergeCell ref="J23:N25"/>
    <mergeCell ref="A26:B26"/>
    <mergeCell ref="D1:H1"/>
    <mergeCell ref="A6:B6"/>
    <mergeCell ref="E8:I8"/>
    <mergeCell ref="E10:H10"/>
    <mergeCell ref="J11:N12"/>
    <mergeCell ref="J13:N17"/>
    <mergeCell ref="B16:B17"/>
  </mergeCells>
  <pageMargins left="0.7" right="0.7" top="0.75" bottom="0.75" header="0.3" footer="0.3"/>
  <pageSetup scale="5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A58"/>
  <sheetViews>
    <sheetView zoomScale="80" zoomScaleNormal="80" workbookViewId="0"/>
  </sheetViews>
  <sheetFormatPr defaultRowHeight="14.5" x14ac:dyDescent="0.35"/>
  <cols>
    <col min="1" max="1" width="63.6328125" customWidth="1"/>
    <col min="2" max="2" width="73.453125" customWidth="1"/>
    <col min="3" max="3" width="44.453125" style="1" customWidth="1"/>
    <col min="5" max="5" width="8.90625" style="26"/>
    <col min="6" max="6" width="14.453125" style="26" customWidth="1"/>
    <col min="7" max="7" width="15.453125" style="26" customWidth="1"/>
    <col min="8" max="8" width="18" style="26" customWidth="1"/>
    <col min="9" max="9" width="15.6328125" customWidth="1"/>
    <col min="16" max="16" width="11.453125" style="135" customWidth="1"/>
  </cols>
  <sheetData>
    <row r="1" spans="1:27" ht="62.25" customHeight="1" x14ac:dyDescent="0.45">
      <c r="A1" s="125" t="s">
        <v>823</v>
      </c>
      <c r="B1" s="52"/>
      <c r="D1" s="365" t="s">
        <v>649</v>
      </c>
      <c r="E1" s="366"/>
      <c r="F1" s="366"/>
      <c r="G1" s="366"/>
      <c r="H1" s="367"/>
    </row>
    <row r="2" spans="1:27" x14ac:dyDescent="0.35">
      <c r="A2" s="319" t="s">
        <v>812</v>
      </c>
    </row>
    <row r="3" spans="1:27" ht="15" customHeight="1" x14ac:dyDescent="0.35">
      <c r="A3" s="4" t="s">
        <v>8</v>
      </c>
      <c r="B3" s="4"/>
    </row>
    <row r="4" spans="1:27" ht="15" customHeight="1" x14ac:dyDescent="0.35">
      <c r="A4" s="15" t="s">
        <v>9</v>
      </c>
      <c r="B4" s="15"/>
    </row>
    <row r="5" spans="1:27" x14ac:dyDescent="0.35">
      <c r="C5" s="1" t="s">
        <v>31</v>
      </c>
    </row>
    <row r="6" spans="1:27" x14ac:dyDescent="0.35">
      <c r="A6" s="368" t="s">
        <v>10</v>
      </c>
      <c r="B6" s="369"/>
      <c r="C6" s="3"/>
    </row>
    <row r="7" spans="1:27" ht="21" customHeight="1" x14ac:dyDescent="0.35">
      <c r="A7" s="6" t="s">
        <v>0</v>
      </c>
      <c r="B7" s="5" t="s">
        <v>821</v>
      </c>
      <c r="C7" s="3"/>
    </row>
    <row r="8" spans="1:27" ht="97.75" customHeight="1" x14ac:dyDescent="0.35">
      <c r="A8" s="6" t="s">
        <v>238</v>
      </c>
      <c r="B8" s="257" t="s">
        <v>825</v>
      </c>
      <c r="C8" s="3"/>
      <c r="E8" s="370" t="s">
        <v>100</v>
      </c>
      <c r="F8" s="370"/>
      <c r="G8" s="370"/>
      <c r="H8" s="370"/>
      <c r="I8" s="370"/>
    </row>
    <row r="9" spans="1:27" ht="357" customHeight="1" x14ac:dyDescent="0.35">
      <c r="A9" s="6" t="s">
        <v>820</v>
      </c>
      <c r="B9" s="257" t="s">
        <v>870</v>
      </c>
      <c r="C9" s="3"/>
      <c r="E9" s="339"/>
      <c r="F9" s="339"/>
      <c r="G9" s="339"/>
      <c r="H9" s="339"/>
      <c r="I9" s="339"/>
    </row>
    <row r="10" spans="1:27" ht="15" thickBot="1" x14ac:dyDescent="0.4">
      <c r="A10" s="6" t="s">
        <v>1</v>
      </c>
      <c r="B10" s="5" t="s">
        <v>814</v>
      </c>
      <c r="C10" s="3" t="s">
        <v>48</v>
      </c>
      <c r="E10" s="371" t="s">
        <v>53</v>
      </c>
      <c r="F10" s="372"/>
      <c r="G10" s="372"/>
      <c r="H10" s="373"/>
      <c r="I10" s="246" t="s">
        <v>517</v>
      </c>
      <c r="J10" t="s">
        <v>74</v>
      </c>
      <c r="P10" s="43" t="s">
        <v>76</v>
      </c>
      <c r="Q10" s="43"/>
      <c r="R10" s="43"/>
      <c r="S10" s="43"/>
      <c r="T10" s="43"/>
      <c r="U10" s="43"/>
      <c r="V10" s="43"/>
      <c r="W10" s="43"/>
      <c r="X10" s="43"/>
      <c r="Y10" s="43"/>
      <c r="Z10" s="43"/>
      <c r="AA10" s="43"/>
    </row>
    <row r="11" spans="1:27" ht="48" customHeight="1" thickBot="1" x14ac:dyDescent="0.4">
      <c r="A11" s="6" t="s">
        <v>4</v>
      </c>
      <c r="B11" s="5" t="s">
        <v>134</v>
      </c>
      <c r="C11" s="3" t="s">
        <v>3</v>
      </c>
      <c r="E11" s="37" t="s">
        <v>75</v>
      </c>
      <c r="F11" s="38" t="s">
        <v>147</v>
      </c>
      <c r="G11" s="38" t="s">
        <v>146</v>
      </c>
      <c r="H11" s="38" t="s">
        <v>90</v>
      </c>
      <c r="I11" s="38" t="s">
        <v>144</v>
      </c>
      <c r="J11" s="362" t="s">
        <v>92</v>
      </c>
      <c r="K11" s="374"/>
      <c r="L11" s="374"/>
      <c r="M11" s="374"/>
      <c r="N11" s="374"/>
      <c r="P11" s="43" t="s">
        <v>77</v>
      </c>
      <c r="Q11" s="48">
        <v>0.9</v>
      </c>
      <c r="R11" s="46">
        <v>0.8</v>
      </c>
      <c r="S11" s="46">
        <v>0.7</v>
      </c>
      <c r="T11" s="47">
        <v>0.6</v>
      </c>
      <c r="U11" s="48">
        <v>0.5</v>
      </c>
      <c r="V11" s="46">
        <v>0.4</v>
      </c>
      <c r="W11" s="46">
        <v>0.3</v>
      </c>
      <c r="X11" s="46">
        <v>0.2</v>
      </c>
      <c r="Y11" s="46">
        <v>0.1</v>
      </c>
      <c r="Z11" s="46">
        <v>0.05</v>
      </c>
      <c r="AA11" s="45">
        <v>18537</v>
      </c>
    </row>
    <row r="12" spans="1:27" ht="19.5" customHeight="1" x14ac:dyDescent="0.35">
      <c r="A12" s="12" t="s">
        <v>49</v>
      </c>
      <c r="B12" s="12" t="s">
        <v>134</v>
      </c>
      <c r="C12" s="3"/>
      <c r="E12" s="33">
        <v>2012</v>
      </c>
      <c r="F12" s="33"/>
      <c r="G12" s="33"/>
      <c r="H12" s="33"/>
      <c r="I12" s="5"/>
      <c r="J12" s="362"/>
      <c r="K12" s="374"/>
      <c r="L12" s="374"/>
      <c r="M12" s="374"/>
      <c r="N12" s="374"/>
      <c r="P12" s="43">
        <v>2011</v>
      </c>
      <c r="Q12" s="43">
        <v>1030</v>
      </c>
      <c r="R12" s="43">
        <v>1035</v>
      </c>
      <c r="S12" s="43">
        <v>1040</v>
      </c>
      <c r="T12" s="43">
        <v>1050</v>
      </c>
      <c r="U12" s="43">
        <v>1070</v>
      </c>
      <c r="V12" s="43">
        <v>1075</v>
      </c>
      <c r="W12" s="43">
        <v>1090</v>
      </c>
      <c r="X12" s="43">
        <v>1095</v>
      </c>
      <c r="Y12" s="43">
        <v>1110</v>
      </c>
      <c r="Z12" s="43">
        <v>1110</v>
      </c>
      <c r="AA12" s="43">
        <v>1.0373829999999999</v>
      </c>
    </row>
    <row r="13" spans="1:27" ht="15" customHeight="1" x14ac:dyDescent="0.35">
      <c r="A13" s="12" t="s">
        <v>50</v>
      </c>
      <c r="B13" s="12" t="s">
        <v>134</v>
      </c>
      <c r="C13" s="3"/>
      <c r="E13" s="33">
        <v>2013</v>
      </c>
      <c r="F13" s="33"/>
      <c r="G13" s="33"/>
      <c r="H13" s="33"/>
      <c r="I13" s="5"/>
      <c r="J13" s="375" t="s">
        <v>91</v>
      </c>
      <c r="K13" s="376"/>
      <c r="L13" s="376"/>
      <c r="M13" s="376"/>
      <c r="N13" s="376"/>
      <c r="P13" s="43">
        <v>2012</v>
      </c>
      <c r="Q13" s="43">
        <v>1050</v>
      </c>
      <c r="R13" s="43">
        <v>1055</v>
      </c>
      <c r="S13" s="43">
        <v>1060</v>
      </c>
      <c r="T13" s="43">
        <v>1070</v>
      </c>
      <c r="U13" s="43">
        <v>1090</v>
      </c>
      <c r="V13" s="43">
        <v>1095</v>
      </c>
      <c r="W13" s="43">
        <v>1115</v>
      </c>
      <c r="X13" s="43">
        <v>1120</v>
      </c>
      <c r="Y13" s="43">
        <v>1125</v>
      </c>
      <c r="Z13" s="43">
        <v>1135</v>
      </c>
      <c r="AA13" s="43">
        <v>1.0321100000000001</v>
      </c>
    </row>
    <row r="14" spans="1:27" x14ac:dyDescent="0.35">
      <c r="A14" s="12" t="s">
        <v>51</v>
      </c>
      <c r="B14" s="12"/>
      <c r="C14" s="3" t="s">
        <v>52</v>
      </c>
      <c r="E14" s="33">
        <v>2014</v>
      </c>
      <c r="F14" s="33"/>
      <c r="G14" s="33"/>
      <c r="H14" s="33"/>
      <c r="I14" s="5"/>
      <c r="J14" s="375"/>
      <c r="K14" s="376"/>
      <c r="L14" s="376"/>
      <c r="M14" s="376"/>
      <c r="N14" s="376"/>
      <c r="P14" s="43">
        <v>2013</v>
      </c>
      <c r="Q14" s="43">
        <v>1065</v>
      </c>
      <c r="R14" s="43">
        <v>1070</v>
      </c>
      <c r="S14" s="43">
        <v>1075</v>
      </c>
      <c r="T14" s="43">
        <v>1085</v>
      </c>
      <c r="U14" s="43">
        <v>1105</v>
      </c>
      <c r="V14" s="43">
        <v>1110</v>
      </c>
      <c r="W14" s="43">
        <v>1130</v>
      </c>
      <c r="X14" s="43">
        <v>1135</v>
      </c>
      <c r="Y14" s="43">
        <v>1150</v>
      </c>
      <c r="Z14" s="43">
        <v>1150</v>
      </c>
      <c r="AA14" s="43">
        <v>1.040724</v>
      </c>
    </row>
    <row r="15" spans="1:27" ht="21.75" customHeight="1" x14ac:dyDescent="0.35">
      <c r="A15" s="12" t="s">
        <v>53</v>
      </c>
      <c r="B15" s="24"/>
      <c r="C15" s="3"/>
      <c r="E15" s="33">
        <v>2015</v>
      </c>
      <c r="F15" s="33"/>
      <c r="G15" s="33"/>
      <c r="H15" s="33"/>
      <c r="I15" s="5"/>
      <c r="J15" s="375"/>
      <c r="K15" s="376"/>
      <c r="L15" s="376"/>
      <c r="M15" s="376"/>
      <c r="N15" s="376"/>
      <c r="P15" s="43">
        <v>2014</v>
      </c>
      <c r="Q15" s="43">
        <v>1080</v>
      </c>
      <c r="R15" s="43">
        <v>1085</v>
      </c>
      <c r="S15" s="43">
        <v>1090</v>
      </c>
      <c r="T15" s="43">
        <v>1100</v>
      </c>
      <c r="U15" s="43">
        <v>1120</v>
      </c>
      <c r="V15" s="43">
        <v>1125</v>
      </c>
      <c r="W15" s="43">
        <v>1145</v>
      </c>
      <c r="X15" s="43">
        <v>1150</v>
      </c>
      <c r="Y15" s="43">
        <v>1165</v>
      </c>
      <c r="Z15" s="43">
        <v>1170</v>
      </c>
      <c r="AA15" s="43">
        <v>1.040179</v>
      </c>
    </row>
    <row r="16" spans="1:27" x14ac:dyDescent="0.35">
      <c r="A16" s="239" t="s">
        <v>41</v>
      </c>
      <c r="B16" s="379" t="s">
        <v>97</v>
      </c>
      <c r="E16" s="33">
        <v>2016</v>
      </c>
      <c r="F16" s="33"/>
      <c r="G16" s="33"/>
      <c r="H16" s="33"/>
      <c r="I16" s="5"/>
      <c r="J16" s="375"/>
      <c r="K16" s="376"/>
      <c r="L16" s="376"/>
      <c r="M16" s="376"/>
      <c r="N16" s="376"/>
      <c r="P16" s="43">
        <v>2015</v>
      </c>
      <c r="Q16" s="43">
        <v>1095</v>
      </c>
      <c r="R16" s="43">
        <v>1100</v>
      </c>
      <c r="S16" s="43">
        <v>1105</v>
      </c>
      <c r="T16" s="43">
        <v>1115</v>
      </c>
      <c r="U16" s="43">
        <v>1135</v>
      </c>
      <c r="V16" s="43">
        <v>1140</v>
      </c>
      <c r="W16" s="43">
        <v>1160</v>
      </c>
      <c r="X16" s="43">
        <v>1165</v>
      </c>
      <c r="Y16" s="43">
        <v>1170</v>
      </c>
      <c r="Z16" s="43">
        <v>1180</v>
      </c>
      <c r="AA16" s="43">
        <v>1.030837</v>
      </c>
    </row>
    <row r="17" spans="1:27" ht="60.75" customHeight="1" x14ac:dyDescent="0.35">
      <c r="A17" s="239" t="s">
        <v>7</v>
      </c>
      <c r="B17" s="380"/>
      <c r="C17" s="3" t="s">
        <v>21</v>
      </c>
      <c r="E17" s="33">
        <v>2017</v>
      </c>
      <c r="F17" s="33"/>
      <c r="G17" s="33"/>
      <c r="H17" s="33"/>
      <c r="I17" s="5"/>
      <c r="J17" s="377"/>
      <c r="K17" s="378"/>
      <c r="L17" s="378"/>
      <c r="M17" s="378"/>
      <c r="N17" s="378"/>
      <c r="P17" s="43">
        <v>2016</v>
      </c>
      <c r="Q17" s="43">
        <v>1105</v>
      </c>
      <c r="R17" s="43">
        <v>1110</v>
      </c>
      <c r="S17" s="43">
        <v>1115</v>
      </c>
      <c r="T17" s="43">
        <v>1125</v>
      </c>
      <c r="U17" s="43">
        <v>1145</v>
      </c>
      <c r="V17" s="43">
        <v>1150</v>
      </c>
      <c r="W17" s="43">
        <v>1170</v>
      </c>
      <c r="X17" s="43">
        <v>1175</v>
      </c>
      <c r="Y17" s="43">
        <v>1190</v>
      </c>
      <c r="Z17" s="43">
        <v>1195</v>
      </c>
      <c r="AA17" s="43">
        <v>1.039301</v>
      </c>
    </row>
    <row r="18" spans="1:27" x14ac:dyDescent="0.35">
      <c r="A18" s="89" t="s">
        <v>72</v>
      </c>
      <c r="B18" s="89"/>
      <c r="C18" s="3" t="s">
        <v>73</v>
      </c>
      <c r="E18" s="33">
        <v>2018</v>
      </c>
      <c r="F18" s="33"/>
      <c r="G18" s="33"/>
      <c r="H18" s="33"/>
      <c r="I18" s="5"/>
      <c r="J18" s="34" t="s">
        <v>89</v>
      </c>
      <c r="K18" s="35"/>
      <c r="L18" s="35"/>
      <c r="M18" s="35"/>
      <c r="N18" s="36"/>
      <c r="P18" s="43">
        <v>2017</v>
      </c>
      <c r="Q18" s="43">
        <v>1115</v>
      </c>
      <c r="R18" s="43">
        <v>1120</v>
      </c>
      <c r="S18" s="43">
        <v>1125</v>
      </c>
      <c r="T18" s="43">
        <v>1135</v>
      </c>
      <c r="U18" s="43">
        <v>1155</v>
      </c>
      <c r="V18" s="43">
        <v>1160</v>
      </c>
      <c r="W18" s="43">
        <v>1180</v>
      </c>
      <c r="X18" s="43">
        <v>1185</v>
      </c>
      <c r="Y18" s="43">
        <v>1195</v>
      </c>
      <c r="Z18" s="43">
        <v>1205</v>
      </c>
      <c r="AA18" s="43">
        <v>1.034632</v>
      </c>
    </row>
    <row r="19" spans="1:27" x14ac:dyDescent="0.35">
      <c r="A19" s="89" t="s">
        <v>68</v>
      </c>
      <c r="B19" s="90"/>
      <c r="C19" s="3" t="s">
        <v>69</v>
      </c>
      <c r="E19" s="33">
        <v>2019</v>
      </c>
      <c r="F19" s="33"/>
      <c r="G19" s="33"/>
      <c r="H19" s="33"/>
      <c r="I19" s="5"/>
      <c r="J19" s="353"/>
      <c r="K19" s="354"/>
      <c r="L19" s="354"/>
      <c r="M19" s="354"/>
      <c r="N19" s="355"/>
      <c r="P19" s="43">
        <v>2018</v>
      </c>
      <c r="Q19" s="43">
        <v>1125</v>
      </c>
      <c r="R19" s="43">
        <v>1130</v>
      </c>
      <c r="S19" s="43">
        <v>1140</v>
      </c>
      <c r="T19" s="43">
        <v>1150</v>
      </c>
      <c r="U19" s="43">
        <v>1170</v>
      </c>
      <c r="V19" s="43">
        <v>1175</v>
      </c>
      <c r="W19" s="43">
        <v>1195</v>
      </c>
      <c r="X19" s="43">
        <v>1200</v>
      </c>
      <c r="Y19" s="43">
        <v>1215</v>
      </c>
      <c r="Z19" s="43">
        <v>1215</v>
      </c>
      <c r="AA19" s="43">
        <v>1.038462</v>
      </c>
    </row>
    <row r="20" spans="1:27" ht="21" customHeight="1" x14ac:dyDescent="0.35">
      <c r="A20" s="89" t="s">
        <v>67</v>
      </c>
      <c r="B20" s="89"/>
      <c r="C20" s="3" t="s">
        <v>70</v>
      </c>
      <c r="E20" s="33">
        <v>2020</v>
      </c>
      <c r="F20" s="33"/>
      <c r="G20" s="33"/>
      <c r="H20" s="33"/>
      <c r="I20" s="5"/>
      <c r="J20" s="356"/>
      <c r="K20" s="357"/>
      <c r="L20" s="357"/>
      <c r="M20" s="357"/>
      <c r="N20" s="358"/>
      <c r="P20" s="43">
        <v>2019</v>
      </c>
      <c r="Q20" s="43">
        <v>1135</v>
      </c>
      <c r="R20" s="43">
        <v>1140</v>
      </c>
      <c r="S20" s="43">
        <v>1150</v>
      </c>
      <c r="T20" s="43">
        <v>1160</v>
      </c>
      <c r="U20" s="43">
        <v>1180</v>
      </c>
      <c r="V20" s="43">
        <v>1185</v>
      </c>
      <c r="W20" s="43">
        <v>1205</v>
      </c>
      <c r="X20" s="43">
        <v>1210</v>
      </c>
      <c r="Y20" s="43">
        <v>1225</v>
      </c>
      <c r="Z20" s="43">
        <v>1230</v>
      </c>
      <c r="AA20" s="43">
        <v>1.0381359999999999</v>
      </c>
    </row>
    <row r="21" spans="1:27" ht="48.75" customHeight="1" x14ac:dyDescent="0.35">
      <c r="A21" s="5" t="s">
        <v>98</v>
      </c>
      <c r="B21" s="243" t="s">
        <v>99</v>
      </c>
      <c r="C21" s="3" t="s">
        <v>58</v>
      </c>
      <c r="E21" s="33">
        <v>2021</v>
      </c>
      <c r="F21" s="33"/>
      <c r="G21" s="33"/>
      <c r="H21" s="33"/>
      <c r="I21" s="5"/>
      <c r="J21" s="359"/>
      <c r="K21" s="360"/>
      <c r="L21" s="360"/>
      <c r="M21" s="360"/>
      <c r="N21" s="361"/>
      <c r="P21" s="43">
        <v>2020</v>
      </c>
      <c r="Q21" s="43">
        <v>1145</v>
      </c>
      <c r="R21" s="43">
        <v>1150</v>
      </c>
      <c r="S21" s="43">
        <v>1155</v>
      </c>
      <c r="T21" s="43">
        <v>1170</v>
      </c>
      <c r="U21" s="43">
        <v>1190</v>
      </c>
      <c r="V21" s="43">
        <v>1195</v>
      </c>
      <c r="W21" s="43">
        <v>1215</v>
      </c>
      <c r="X21" s="43">
        <v>1225</v>
      </c>
      <c r="Y21" s="43">
        <v>1235</v>
      </c>
      <c r="Z21" s="43">
        <v>1240</v>
      </c>
      <c r="AA21" s="43">
        <v>1.0378149999999999</v>
      </c>
    </row>
    <row r="22" spans="1:27" s="2" customFormat="1" x14ac:dyDescent="0.35">
      <c r="A22" s="6" t="s">
        <v>5</v>
      </c>
      <c r="B22" s="171">
        <v>2500000</v>
      </c>
      <c r="C22" s="3" t="s">
        <v>6</v>
      </c>
      <c r="E22" s="33">
        <v>2022</v>
      </c>
      <c r="F22" s="33"/>
      <c r="G22" s="33"/>
      <c r="H22" s="33"/>
      <c r="I22" s="5"/>
      <c r="P22" s="43" t="s">
        <v>78</v>
      </c>
      <c r="Q22" s="43"/>
      <c r="R22" s="43"/>
      <c r="S22" s="43"/>
      <c r="T22" s="43"/>
      <c r="U22" s="43"/>
      <c r="V22" s="43"/>
      <c r="W22" s="43"/>
      <c r="X22" s="43"/>
      <c r="Y22" s="43"/>
      <c r="Z22" s="43"/>
      <c r="AA22" s="43"/>
    </row>
    <row r="23" spans="1:27" s="2" customFormat="1" ht="34.5" customHeight="1" x14ac:dyDescent="0.35">
      <c r="A23" s="5" t="s">
        <v>55</v>
      </c>
      <c r="B23" s="23" t="s">
        <v>191</v>
      </c>
      <c r="C23" s="3" t="s">
        <v>54</v>
      </c>
      <c r="E23" s="33">
        <v>2023</v>
      </c>
      <c r="F23" s="33"/>
      <c r="G23" s="33"/>
      <c r="H23" s="33"/>
      <c r="I23" s="5"/>
      <c r="J23" s="362" t="s">
        <v>96</v>
      </c>
      <c r="K23" s="363"/>
      <c r="L23" s="363"/>
      <c r="M23" s="363"/>
      <c r="N23" s="363"/>
      <c r="P23" s="43" t="s">
        <v>79</v>
      </c>
      <c r="Q23" s="43">
        <v>1030</v>
      </c>
      <c r="R23" s="43">
        <v>1035</v>
      </c>
      <c r="S23" s="43">
        <v>1035</v>
      </c>
      <c r="T23" s="43">
        <v>1035</v>
      </c>
      <c r="U23" s="43">
        <v>1045</v>
      </c>
      <c r="V23" s="43">
        <v>1050</v>
      </c>
      <c r="W23" s="43">
        <v>1055</v>
      </c>
      <c r="X23" s="43">
        <v>1055</v>
      </c>
      <c r="Y23" s="43">
        <v>1060</v>
      </c>
      <c r="Z23" s="43">
        <v>1070</v>
      </c>
      <c r="AA23" s="43">
        <v>1.014354</v>
      </c>
    </row>
    <row r="24" spans="1:27" ht="30.75" customHeight="1" x14ac:dyDescent="0.35">
      <c r="A24" s="5" t="s">
        <v>56</v>
      </c>
      <c r="B24" s="22"/>
      <c r="C24" s="3" t="s">
        <v>57</v>
      </c>
      <c r="E24" s="33">
        <v>2024</v>
      </c>
      <c r="F24" s="33"/>
      <c r="G24" s="33"/>
      <c r="H24" s="33"/>
      <c r="I24" s="5"/>
      <c r="J24" s="362"/>
      <c r="K24" s="363"/>
      <c r="L24" s="363"/>
      <c r="M24" s="363"/>
      <c r="N24" s="363"/>
      <c r="P24" s="43" t="s">
        <v>80</v>
      </c>
      <c r="Q24" s="43">
        <v>1040</v>
      </c>
      <c r="R24" s="43">
        <v>1045</v>
      </c>
      <c r="S24" s="43">
        <v>1045</v>
      </c>
      <c r="T24" s="43">
        <v>1045</v>
      </c>
      <c r="U24" s="43">
        <v>1055</v>
      </c>
      <c r="V24" s="43">
        <v>1060</v>
      </c>
      <c r="W24" s="43">
        <v>1065</v>
      </c>
      <c r="X24" s="43">
        <v>1065</v>
      </c>
      <c r="Y24" s="43">
        <v>1070</v>
      </c>
      <c r="Z24" s="43">
        <v>1080</v>
      </c>
      <c r="AA24" s="43">
        <v>1.0142180000000001</v>
      </c>
    </row>
    <row r="25" spans="1:27" s="2" customFormat="1" x14ac:dyDescent="0.35">
      <c r="A25" s="18"/>
      <c r="B25" s="19"/>
      <c r="C25" s="3"/>
      <c r="E25" s="33">
        <v>2025</v>
      </c>
      <c r="F25" s="33"/>
      <c r="G25" s="33"/>
      <c r="H25" s="33"/>
      <c r="I25" s="5"/>
      <c r="J25" s="362"/>
      <c r="K25" s="363"/>
      <c r="L25" s="363"/>
      <c r="M25" s="363"/>
      <c r="N25" s="363"/>
      <c r="P25" s="43" t="s">
        <v>81</v>
      </c>
      <c r="Q25" s="43">
        <v>1050</v>
      </c>
      <c r="R25" s="43">
        <v>1055</v>
      </c>
      <c r="S25" s="43">
        <v>1055</v>
      </c>
      <c r="T25" s="43">
        <v>1055</v>
      </c>
      <c r="U25" s="43">
        <v>1065</v>
      </c>
      <c r="V25" s="43">
        <v>1070</v>
      </c>
      <c r="W25" s="43">
        <v>1075</v>
      </c>
      <c r="X25" s="43">
        <v>1075</v>
      </c>
      <c r="Y25" s="43">
        <v>1080</v>
      </c>
      <c r="Z25" s="43">
        <v>1095</v>
      </c>
      <c r="AA25" s="43">
        <v>1.0140849999999999</v>
      </c>
    </row>
    <row r="26" spans="1:27" x14ac:dyDescent="0.35">
      <c r="A26" s="364" t="s">
        <v>71</v>
      </c>
      <c r="B26" s="364"/>
      <c r="E26" s="33">
        <v>2026</v>
      </c>
      <c r="F26" s="33"/>
      <c r="G26" s="33"/>
      <c r="H26" s="33"/>
      <c r="I26" s="5"/>
      <c r="P26" s="43" t="s">
        <v>82</v>
      </c>
      <c r="Q26" s="43">
        <v>1055</v>
      </c>
      <c r="R26" s="43">
        <v>1060</v>
      </c>
      <c r="S26" s="43">
        <v>1060</v>
      </c>
      <c r="T26" s="43">
        <v>1060</v>
      </c>
      <c r="U26" s="43">
        <v>1070</v>
      </c>
      <c r="V26" s="43">
        <v>1075</v>
      </c>
      <c r="W26" s="43">
        <v>1080</v>
      </c>
      <c r="X26" s="43">
        <v>1080</v>
      </c>
      <c r="Y26" s="43">
        <v>1085</v>
      </c>
      <c r="Z26" s="43">
        <v>1095</v>
      </c>
      <c r="AA26" s="43">
        <v>1.014019</v>
      </c>
    </row>
    <row r="27" spans="1:27" x14ac:dyDescent="0.35">
      <c r="A27" s="5" t="s">
        <v>28</v>
      </c>
      <c r="B27" s="5"/>
      <c r="E27" s="33">
        <v>2027</v>
      </c>
      <c r="F27" s="33"/>
      <c r="G27" s="33"/>
      <c r="H27" s="33"/>
      <c r="I27" s="5"/>
      <c r="P27" s="43" t="s">
        <v>83</v>
      </c>
      <c r="Q27" s="43">
        <v>1060</v>
      </c>
      <c r="R27" s="43">
        <v>1065</v>
      </c>
      <c r="S27" s="43">
        <v>1065</v>
      </c>
      <c r="T27" s="43">
        <v>1065</v>
      </c>
      <c r="U27" s="43">
        <v>1075</v>
      </c>
      <c r="V27" s="43">
        <v>1080</v>
      </c>
      <c r="W27" s="43">
        <v>1085</v>
      </c>
      <c r="X27" s="43">
        <v>1085</v>
      </c>
      <c r="Y27" s="43">
        <v>1090</v>
      </c>
      <c r="Z27" s="43">
        <v>1110</v>
      </c>
      <c r="AA27" s="43">
        <v>1.0139530000000001</v>
      </c>
    </row>
    <row r="28" spans="1:27" x14ac:dyDescent="0.35">
      <c r="A28" s="5" t="s">
        <v>29</v>
      </c>
      <c r="B28" s="5"/>
      <c r="E28" s="33">
        <v>2028</v>
      </c>
      <c r="F28" s="33"/>
      <c r="G28" s="33"/>
      <c r="H28" s="33"/>
      <c r="I28" s="5"/>
      <c r="P28" s="43" t="s">
        <v>84</v>
      </c>
      <c r="Q28" s="43">
        <v>1065</v>
      </c>
      <c r="R28" s="43">
        <v>1070</v>
      </c>
      <c r="S28" s="43">
        <v>1070</v>
      </c>
      <c r="T28" s="43">
        <v>1070</v>
      </c>
      <c r="U28" s="43">
        <v>1080</v>
      </c>
      <c r="V28" s="43">
        <v>1085</v>
      </c>
      <c r="W28" s="43">
        <v>1090</v>
      </c>
      <c r="X28" s="43">
        <v>1090</v>
      </c>
      <c r="Y28" s="43">
        <v>1100</v>
      </c>
      <c r="Z28" s="43">
        <v>1110</v>
      </c>
      <c r="AA28" s="43">
        <v>1.018519</v>
      </c>
    </row>
    <row r="29" spans="1:27" ht="39.75" customHeight="1" x14ac:dyDescent="0.35">
      <c r="A29" s="5" t="s">
        <v>30</v>
      </c>
      <c r="B29" s="23"/>
      <c r="C29" s="1" t="s">
        <v>43</v>
      </c>
      <c r="E29" s="33">
        <v>2029</v>
      </c>
      <c r="F29" s="33"/>
      <c r="G29" s="33"/>
      <c r="H29" s="33"/>
      <c r="I29" s="5"/>
      <c r="P29" s="43" t="s">
        <v>85</v>
      </c>
      <c r="Q29" s="43">
        <v>1075</v>
      </c>
      <c r="R29" s="43">
        <v>1080</v>
      </c>
      <c r="S29" s="43">
        <v>1080</v>
      </c>
      <c r="T29" s="43">
        <v>1080</v>
      </c>
      <c r="U29" s="43">
        <v>1090</v>
      </c>
      <c r="V29" s="43">
        <v>1095</v>
      </c>
      <c r="W29" s="43">
        <v>1100</v>
      </c>
      <c r="X29" s="43">
        <v>1100</v>
      </c>
      <c r="Y29" s="43">
        <v>1105</v>
      </c>
      <c r="Z29" s="43">
        <v>1120</v>
      </c>
      <c r="AA29" s="43">
        <v>1.0137609999999999</v>
      </c>
    </row>
    <row r="30" spans="1:27" x14ac:dyDescent="0.35">
      <c r="A30" s="5" t="s">
        <v>44</v>
      </c>
      <c r="B30" s="5"/>
      <c r="E30" s="33">
        <v>2030</v>
      </c>
      <c r="F30" s="33"/>
      <c r="G30" s="33"/>
      <c r="H30" s="33"/>
      <c r="I30" s="5"/>
      <c r="P30" s="43" t="s">
        <v>86</v>
      </c>
      <c r="Q30" s="43">
        <v>1080</v>
      </c>
      <c r="R30" s="43">
        <v>1085</v>
      </c>
      <c r="S30" s="43">
        <v>1085</v>
      </c>
      <c r="T30" s="43">
        <v>1085</v>
      </c>
      <c r="U30" s="43">
        <v>1095</v>
      </c>
      <c r="V30" s="43">
        <v>1100</v>
      </c>
      <c r="W30" s="43">
        <v>1105</v>
      </c>
      <c r="X30" s="43">
        <v>1105</v>
      </c>
      <c r="Y30" s="43">
        <v>1110</v>
      </c>
      <c r="Z30" s="43">
        <v>1120</v>
      </c>
      <c r="AA30" s="43">
        <v>1.0136989999999999</v>
      </c>
    </row>
    <row r="31" spans="1:27" x14ac:dyDescent="0.35">
      <c r="A31" s="5" t="s">
        <v>47</v>
      </c>
      <c r="B31" s="5"/>
      <c r="E31" s="33">
        <v>2031</v>
      </c>
      <c r="F31" s="33"/>
      <c r="G31" s="33"/>
      <c r="H31" s="33"/>
      <c r="I31" s="5"/>
      <c r="P31" s="43" t="s">
        <v>87</v>
      </c>
      <c r="Q31" s="43">
        <v>1085</v>
      </c>
      <c r="R31" s="43">
        <v>1090</v>
      </c>
      <c r="S31" s="43">
        <v>1090</v>
      </c>
      <c r="T31" s="43">
        <v>1090</v>
      </c>
      <c r="U31" s="43">
        <v>1100</v>
      </c>
      <c r="V31" s="43">
        <v>1105</v>
      </c>
      <c r="W31" s="43">
        <v>1110</v>
      </c>
      <c r="X31" s="43">
        <v>1110</v>
      </c>
      <c r="Y31" s="43">
        <v>1115</v>
      </c>
      <c r="Z31" s="43">
        <v>1125</v>
      </c>
      <c r="AA31" s="43">
        <v>1.013636</v>
      </c>
    </row>
    <row r="32" spans="1:27" x14ac:dyDescent="0.35">
      <c r="A32" s="5" t="s">
        <v>45</v>
      </c>
      <c r="B32" s="5"/>
      <c r="P32" s="43" t="s">
        <v>88</v>
      </c>
      <c r="Q32" s="43">
        <v>1090</v>
      </c>
      <c r="R32" s="43">
        <v>1095</v>
      </c>
      <c r="S32" s="43">
        <v>1095</v>
      </c>
      <c r="T32" s="43">
        <v>1095</v>
      </c>
      <c r="U32" s="43">
        <v>1105</v>
      </c>
      <c r="V32" s="43">
        <v>1110</v>
      </c>
      <c r="W32" s="43">
        <v>1115</v>
      </c>
      <c r="X32" s="43">
        <v>1115</v>
      </c>
      <c r="Y32" s="43">
        <v>1120</v>
      </c>
      <c r="Z32" s="43">
        <v>1130</v>
      </c>
      <c r="AA32" s="43">
        <v>1.0135749999999999</v>
      </c>
    </row>
    <row r="33" spans="1:16" x14ac:dyDescent="0.35">
      <c r="A33" s="5" t="s">
        <v>46</v>
      </c>
      <c r="B33" s="5"/>
      <c r="E33" s="32"/>
      <c r="F33" s="32"/>
      <c r="G33" s="32"/>
      <c r="H33" s="32"/>
      <c r="I33" s="2"/>
    </row>
    <row r="34" spans="1:16" s="2" customFormat="1" ht="16.5" customHeight="1" x14ac:dyDescent="0.35">
      <c r="A34" s="93"/>
      <c r="B34" s="94"/>
      <c r="C34" s="3"/>
      <c r="E34" s="26"/>
      <c r="F34" s="26"/>
      <c r="G34" s="26"/>
      <c r="H34" s="26"/>
      <c r="I34"/>
      <c r="P34" s="136"/>
    </row>
    <row r="35" spans="1:16" x14ac:dyDescent="0.35">
      <c r="A35" s="80"/>
      <c r="B35" s="80"/>
    </row>
    <row r="57" spans="1:16" x14ac:dyDescent="0.35">
      <c r="A57" s="80"/>
      <c r="B57" s="80"/>
      <c r="C57"/>
      <c r="E57"/>
      <c r="F57"/>
      <c r="G57"/>
      <c r="H57"/>
      <c r="P57"/>
    </row>
    <row r="58" spans="1:16" x14ac:dyDescent="0.35">
      <c r="A58" s="92"/>
      <c r="B58" s="80"/>
      <c r="C58"/>
      <c r="E58"/>
      <c r="F58"/>
      <c r="G58"/>
      <c r="H58"/>
      <c r="P58"/>
    </row>
  </sheetData>
  <mergeCells count="10">
    <mergeCell ref="J19:N21"/>
    <mergeCell ref="J23:N25"/>
    <mergeCell ref="A26:B26"/>
    <mergeCell ref="D1:H1"/>
    <mergeCell ref="A6:B6"/>
    <mergeCell ref="E8:I8"/>
    <mergeCell ref="E10:H10"/>
    <mergeCell ref="J11:N12"/>
    <mergeCell ref="J13:N17"/>
    <mergeCell ref="B16:B17"/>
  </mergeCells>
  <pageMargins left="0.7" right="0.7" top="0.75" bottom="0.75" header="0.3" footer="0.3"/>
  <pageSetup scale="5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A58"/>
  <sheetViews>
    <sheetView zoomScale="80" zoomScaleNormal="80" workbookViewId="0"/>
  </sheetViews>
  <sheetFormatPr defaultRowHeight="14.5" x14ac:dyDescent="0.35"/>
  <cols>
    <col min="1" max="1" width="63.6328125" customWidth="1"/>
    <col min="2" max="2" width="73.453125" customWidth="1"/>
    <col min="3" max="3" width="44.453125" style="1" customWidth="1"/>
    <col min="5" max="5" width="8.90625" style="26"/>
    <col min="6" max="6" width="14.453125" style="26" customWidth="1"/>
    <col min="7" max="7" width="15.453125" style="26" customWidth="1"/>
    <col min="8" max="8" width="18" style="26" customWidth="1"/>
    <col min="9" max="9" width="15.6328125" customWidth="1"/>
    <col min="16" max="16" width="11.453125" style="135" customWidth="1"/>
  </cols>
  <sheetData>
    <row r="1" spans="1:27" ht="62.25" customHeight="1" x14ac:dyDescent="0.45">
      <c r="A1" s="125" t="s">
        <v>827</v>
      </c>
      <c r="B1" s="52"/>
      <c r="D1" s="365" t="s">
        <v>649</v>
      </c>
      <c r="E1" s="366"/>
      <c r="F1" s="366"/>
      <c r="G1" s="366"/>
      <c r="H1" s="367"/>
    </row>
    <row r="2" spans="1:27" x14ac:dyDescent="0.35">
      <c r="A2" s="319" t="s">
        <v>812</v>
      </c>
    </row>
    <row r="3" spans="1:27" ht="15" customHeight="1" x14ac:dyDescent="0.35">
      <c r="A3" s="4" t="s">
        <v>8</v>
      </c>
      <c r="B3" s="4"/>
    </row>
    <row r="4" spans="1:27" ht="15" customHeight="1" x14ac:dyDescent="0.35">
      <c r="A4" s="15" t="s">
        <v>9</v>
      </c>
      <c r="B4" s="15"/>
    </row>
    <row r="5" spans="1:27" x14ac:dyDescent="0.35">
      <c r="C5" s="1" t="s">
        <v>31</v>
      </c>
    </row>
    <row r="6" spans="1:27" x14ac:dyDescent="0.35">
      <c r="A6" s="368" t="s">
        <v>10</v>
      </c>
      <c r="B6" s="369"/>
      <c r="C6" s="3"/>
    </row>
    <row r="7" spans="1:27" ht="21" customHeight="1" x14ac:dyDescent="0.35">
      <c r="A7" s="6" t="s">
        <v>0</v>
      </c>
      <c r="B7" s="5" t="s">
        <v>821</v>
      </c>
      <c r="C7" s="3"/>
    </row>
    <row r="8" spans="1:27" ht="217.25" customHeight="1" x14ac:dyDescent="0.35">
      <c r="A8" s="6" t="s">
        <v>238</v>
      </c>
      <c r="B8" s="257" t="s">
        <v>829</v>
      </c>
      <c r="C8" s="3"/>
      <c r="E8" s="370" t="s">
        <v>100</v>
      </c>
      <c r="F8" s="370"/>
      <c r="G8" s="370"/>
      <c r="H8" s="370"/>
      <c r="I8" s="370"/>
    </row>
    <row r="9" spans="1:27" ht="399.65" customHeight="1" x14ac:dyDescent="0.35">
      <c r="A9" s="6" t="s">
        <v>819</v>
      </c>
      <c r="B9" s="257" t="s">
        <v>830</v>
      </c>
      <c r="C9" s="3"/>
      <c r="E9" s="339"/>
      <c r="F9" s="339"/>
      <c r="G9" s="339"/>
      <c r="H9" s="339"/>
      <c r="I9" s="339"/>
    </row>
    <row r="10" spans="1:27" ht="15" thickBot="1" x14ac:dyDescent="0.4">
      <c r="A10" s="6" t="s">
        <v>1</v>
      </c>
      <c r="B10" s="5" t="s">
        <v>814</v>
      </c>
      <c r="C10" s="3" t="s">
        <v>48</v>
      </c>
      <c r="E10" s="371" t="s">
        <v>53</v>
      </c>
      <c r="F10" s="372"/>
      <c r="G10" s="372"/>
      <c r="H10" s="373"/>
      <c r="I10" s="246" t="s">
        <v>517</v>
      </c>
      <c r="J10" t="s">
        <v>74</v>
      </c>
      <c r="P10" s="43" t="s">
        <v>76</v>
      </c>
      <c r="Q10" s="43"/>
      <c r="R10" s="43"/>
      <c r="S10" s="43"/>
      <c r="T10" s="43"/>
      <c r="U10" s="43"/>
      <c r="V10" s="43"/>
      <c r="W10" s="43"/>
      <c r="X10" s="43"/>
      <c r="Y10" s="43"/>
      <c r="Z10" s="43"/>
      <c r="AA10" s="43"/>
    </row>
    <row r="11" spans="1:27" ht="48" customHeight="1" thickBot="1" x14ac:dyDescent="0.4">
      <c r="A11" s="6" t="s">
        <v>4</v>
      </c>
      <c r="B11" s="5" t="s">
        <v>134</v>
      </c>
      <c r="C11" s="3" t="s">
        <v>3</v>
      </c>
      <c r="E11" s="37" t="s">
        <v>75</v>
      </c>
      <c r="F11" s="38" t="s">
        <v>147</v>
      </c>
      <c r="G11" s="38" t="s">
        <v>146</v>
      </c>
      <c r="H11" s="38" t="s">
        <v>90</v>
      </c>
      <c r="I11" s="38" t="s">
        <v>144</v>
      </c>
      <c r="J11" s="362" t="s">
        <v>92</v>
      </c>
      <c r="K11" s="374"/>
      <c r="L11" s="374"/>
      <c r="M11" s="374"/>
      <c r="N11" s="374"/>
      <c r="P11" s="43" t="s">
        <v>77</v>
      </c>
      <c r="Q11" s="48">
        <v>0.9</v>
      </c>
      <c r="R11" s="46">
        <v>0.8</v>
      </c>
      <c r="S11" s="46">
        <v>0.7</v>
      </c>
      <c r="T11" s="47">
        <v>0.6</v>
      </c>
      <c r="U11" s="48">
        <v>0.5</v>
      </c>
      <c r="V11" s="46">
        <v>0.4</v>
      </c>
      <c r="W11" s="46">
        <v>0.3</v>
      </c>
      <c r="X11" s="46">
        <v>0.2</v>
      </c>
      <c r="Y11" s="46">
        <v>0.1</v>
      </c>
      <c r="Z11" s="46">
        <v>0.05</v>
      </c>
      <c r="AA11" s="45">
        <v>18537</v>
      </c>
    </row>
    <row r="12" spans="1:27" ht="19.5" customHeight="1" x14ac:dyDescent="0.35">
      <c r="A12" s="12" t="s">
        <v>49</v>
      </c>
      <c r="B12" s="12" t="s">
        <v>134</v>
      </c>
      <c r="C12" s="3"/>
      <c r="E12" s="33">
        <v>2012</v>
      </c>
      <c r="F12" s="33"/>
      <c r="G12" s="33"/>
      <c r="H12" s="33"/>
      <c r="I12" s="5"/>
      <c r="J12" s="362"/>
      <c r="K12" s="374"/>
      <c r="L12" s="374"/>
      <c r="M12" s="374"/>
      <c r="N12" s="374"/>
      <c r="P12" s="43">
        <v>2011</v>
      </c>
      <c r="Q12" s="43">
        <v>1030</v>
      </c>
      <c r="R12" s="43">
        <v>1035</v>
      </c>
      <c r="S12" s="43">
        <v>1040</v>
      </c>
      <c r="T12" s="43">
        <v>1050</v>
      </c>
      <c r="U12" s="43">
        <v>1070</v>
      </c>
      <c r="V12" s="43">
        <v>1075</v>
      </c>
      <c r="W12" s="43">
        <v>1090</v>
      </c>
      <c r="X12" s="43">
        <v>1095</v>
      </c>
      <c r="Y12" s="43">
        <v>1110</v>
      </c>
      <c r="Z12" s="43">
        <v>1110</v>
      </c>
      <c r="AA12" s="43">
        <v>1.0373829999999999</v>
      </c>
    </row>
    <row r="13" spans="1:27" ht="15" customHeight="1" x14ac:dyDescent="0.35">
      <c r="A13" s="12" t="s">
        <v>50</v>
      </c>
      <c r="B13" s="12" t="s">
        <v>134</v>
      </c>
      <c r="C13" s="3"/>
      <c r="E13" s="33">
        <v>2013</v>
      </c>
      <c r="F13" s="33"/>
      <c r="G13" s="33"/>
      <c r="H13" s="33"/>
      <c r="I13" s="5"/>
      <c r="J13" s="375" t="s">
        <v>91</v>
      </c>
      <c r="K13" s="376"/>
      <c r="L13" s="376"/>
      <c r="M13" s="376"/>
      <c r="N13" s="376"/>
      <c r="P13" s="43">
        <v>2012</v>
      </c>
      <c r="Q13" s="43">
        <v>1050</v>
      </c>
      <c r="R13" s="43">
        <v>1055</v>
      </c>
      <c r="S13" s="43">
        <v>1060</v>
      </c>
      <c r="T13" s="43">
        <v>1070</v>
      </c>
      <c r="U13" s="43">
        <v>1090</v>
      </c>
      <c r="V13" s="43">
        <v>1095</v>
      </c>
      <c r="W13" s="43">
        <v>1115</v>
      </c>
      <c r="X13" s="43">
        <v>1120</v>
      </c>
      <c r="Y13" s="43">
        <v>1125</v>
      </c>
      <c r="Z13" s="43">
        <v>1135</v>
      </c>
      <c r="AA13" s="43">
        <v>1.0321100000000001</v>
      </c>
    </row>
    <row r="14" spans="1:27" x14ac:dyDescent="0.35">
      <c r="A14" s="12" t="s">
        <v>51</v>
      </c>
      <c r="B14" s="12"/>
      <c r="C14" s="3" t="s">
        <v>52</v>
      </c>
      <c r="E14" s="33">
        <v>2014</v>
      </c>
      <c r="F14" s="33"/>
      <c r="G14" s="33"/>
      <c r="H14" s="33"/>
      <c r="I14" s="5"/>
      <c r="J14" s="375"/>
      <c r="K14" s="376"/>
      <c r="L14" s="376"/>
      <c r="M14" s="376"/>
      <c r="N14" s="376"/>
      <c r="P14" s="43">
        <v>2013</v>
      </c>
      <c r="Q14" s="43">
        <v>1065</v>
      </c>
      <c r="R14" s="43">
        <v>1070</v>
      </c>
      <c r="S14" s="43">
        <v>1075</v>
      </c>
      <c r="T14" s="43">
        <v>1085</v>
      </c>
      <c r="U14" s="43">
        <v>1105</v>
      </c>
      <c r="V14" s="43">
        <v>1110</v>
      </c>
      <c r="W14" s="43">
        <v>1130</v>
      </c>
      <c r="X14" s="43">
        <v>1135</v>
      </c>
      <c r="Y14" s="43">
        <v>1150</v>
      </c>
      <c r="Z14" s="43">
        <v>1150</v>
      </c>
      <c r="AA14" s="43">
        <v>1.040724</v>
      </c>
    </row>
    <row r="15" spans="1:27" ht="21.75" customHeight="1" x14ac:dyDescent="0.35">
      <c r="A15" s="12" t="s">
        <v>53</v>
      </c>
      <c r="B15" s="24"/>
      <c r="C15" s="3"/>
      <c r="E15" s="33">
        <v>2015</v>
      </c>
      <c r="F15" s="33"/>
      <c r="G15" s="33"/>
      <c r="H15" s="33"/>
      <c r="I15" s="5"/>
      <c r="J15" s="375"/>
      <c r="K15" s="376"/>
      <c r="L15" s="376"/>
      <c r="M15" s="376"/>
      <c r="N15" s="376"/>
      <c r="P15" s="43">
        <v>2014</v>
      </c>
      <c r="Q15" s="43">
        <v>1080</v>
      </c>
      <c r="R15" s="43">
        <v>1085</v>
      </c>
      <c r="S15" s="43">
        <v>1090</v>
      </c>
      <c r="T15" s="43">
        <v>1100</v>
      </c>
      <c r="U15" s="43">
        <v>1120</v>
      </c>
      <c r="V15" s="43">
        <v>1125</v>
      </c>
      <c r="W15" s="43">
        <v>1145</v>
      </c>
      <c r="X15" s="43">
        <v>1150</v>
      </c>
      <c r="Y15" s="43">
        <v>1165</v>
      </c>
      <c r="Z15" s="43">
        <v>1170</v>
      </c>
      <c r="AA15" s="43">
        <v>1.040179</v>
      </c>
    </row>
    <row r="16" spans="1:27" x14ac:dyDescent="0.35">
      <c r="A16" s="239" t="s">
        <v>41</v>
      </c>
      <c r="B16" s="379" t="s">
        <v>97</v>
      </c>
      <c r="E16" s="33">
        <v>2016</v>
      </c>
      <c r="F16" s="33"/>
      <c r="G16" s="33"/>
      <c r="H16" s="33"/>
      <c r="I16" s="5"/>
      <c r="J16" s="375"/>
      <c r="K16" s="376"/>
      <c r="L16" s="376"/>
      <c r="M16" s="376"/>
      <c r="N16" s="376"/>
      <c r="P16" s="43">
        <v>2015</v>
      </c>
      <c r="Q16" s="43">
        <v>1095</v>
      </c>
      <c r="R16" s="43">
        <v>1100</v>
      </c>
      <c r="S16" s="43">
        <v>1105</v>
      </c>
      <c r="T16" s="43">
        <v>1115</v>
      </c>
      <c r="U16" s="43">
        <v>1135</v>
      </c>
      <c r="V16" s="43">
        <v>1140</v>
      </c>
      <c r="W16" s="43">
        <v>1160</v>
      </c>
      <c r="X16" s="43">
        <v>1165</v>
      </c>
      <c r="Y16" s="43">
        <v>1170</v>
      </c>
      <c r="Z16" s="43">
        <v>1180</v>
      </c>
      <c r="AA16" s="43">
        <v>1.030837</v>
      </c>
    </row>
    <row r="17" spans="1:27" ht="60.75" customHeight="1" x14ac:dyDescent="0.35">
      <c r="A17" s="239" t="s">
        <v>7</v>
      </c>
      <c r="B17" s="380"/>
      <c r="C17" s="3" t="s">
        <v>21</v>
      </c>
      <c r="E17" s="33">
        <v>2017</v>
      </c>
      <c r="F17" s="33"/>
      <c r="G17" s="33"/>
      <c r="H17" s="33"/>
      <c r="I17" s="5"/>
      <c r="J17" s="377"/>
      <c r="K17" s="378"/>
      <c r="L17" s="378"/>
      <c r="M17" s="378"/>
      <c r="N17" s="378"/>
      <c r="P17" s="43">
        <v>2016</v>
      </c>
      <c r="Q17" s="43">
        <v>1105</v>
      </c>
      <c r="R17" s="43">
        <v>1110</v>
      </c>
      <c r="S17" s="43">
        <v>1115</v>
      </c>
      <c r="T17" s="43">
        <v>1125</v>
      </c>
      <c r="U17" s="43">
        <v>1145</v>
      </c>
      <c r="V17" s="43">
        <v>1150</v>
      </c>
      <c r="W17" s="43">
        <v>1170</v>
      </c>
      <c r="X17" s="43">
        <v>1175</v>
      </c>
      <c r="Y17" s="43">
        <v>1190</v>
      </c>
      <c r="Z17" s="43">
        <v>1195</v>
      </c>
      <c r="AA17" s="43">
        <v>1.039301</v>
      </c>
    </row>
    <row r="18" spans="1:27" x14ac:dyDescent="0.35">
      <c r="A18" s="89" t="s">
        <v>72</v>
      </c>
      <c r="B18" s="89"/>
      <c r="C18" s="3" t="s">
        <v>73</v>
      </c>
      <c r="E18" s="33">
        <v>2018</v>
      </c>
      <c r="F18" s="33"/>
      <c r="G18" s="33"/>
      <c r="H18" s="33"/>
      <c r="I18" s="5"/>
      <c r="J18" s="34" t="s">
        <v>89</v>
      </c>
      <c r="K18" s="35"/>
      <c r="L18" s="35"/>
      <c r="M18" s="35"/>
      <c r="N18" s="36"/>
      <c r="P18" s="43">
        <v>2017</v>
      </c>
      <c r="Q18" s="43">
        <v>1115</v>
      </c>
      <c r="R18" s="43">
        <v>1120</v>
      </c>
      <c r="S18" s="43">
        <v>1125</v>
      </c>
      <c r="T18" s="43">
        <v>1135</v>
      </c>
      <c r="U18" s="43">
        <v>1155</v>
      </c>
      <c r="V18" s="43">
        <v>1160</v>
      </c>
      <c r="W18" s="43">
        <v>1180</v>
      </c>
      <c r="X18" s="43">
        <v>1185</v>
      </c>
      <c r="Y18" s="43">
        <v>1195</v>
      </c>
      <c r="Z18" s="43">
        <v>1205</v>
      </c>
      <c r="AA18" s="43">
        <v>1.034632</v>
      </c>
    </row>
    <row r="19" spans="1:27" x14ac:dyDescent="0.35">
      <c r="A19" s="89" t="s">
        <v>68</v>
      </c>
      <c r="B19" s="90"/>
      <c r="C19" s="3" t="s">
        <v>69</v>
      </c>
      <c r="E19" s="33">
        <v>2019</v>
      </c>
      <c r="F19" s="33"/>
      <c r="G19" s="33"/>
      <c r="H19" s="33"/>
      <c r="I19" s="5"/>
      <c r="J19" s="353"/>
      <c r="K19" s="354"/>
      <c r="L19" s="354"/>
      <c r="M19" s="354"/>
      <c r="N19" s="355"/>
      <c r="P19" s="43">
        <v>2018</v>
      </c>
      <c r="Q19" s="43">
        <v>1125</v>
      </c>
      <c r="R19" s="43">
        <v>1130</v>
      </c>
      <c r="S19" s="43">
        <v>1140</v>
      </c>
      <c r="T19" s="43">
        <v>1150</v>
      </c>
      <c r="U19" s="43">
        <v>1170</v>
      </c>
      <c r="V19" s="43">
        <v>1175</v>
      </c>
      <c r="W19" s="43">
        <v>1195</v>
      </c>
      <c r="X19" s="43">
        <v>1200</v>
      </c>
      <c r="Y19" s="43">
        <v>1215</v>
      </c>
      <c r="Z19" s="43">
        <v>1215</v>
      </c>
      <c r="AA19" s="43">
        <v>1.038462</v>
      </c>
    </row>
    <row r="20" spans="1:27" ht="21" customHeight="1" x14ac:dyDescent="0.35">
      <c r="A20" s="89" t="s">
        <v>67</v>
      </c>
      <c r="B20" s="89"/>
      <c r="C20" s="3" t="s">
        <v>70</v>
      </c>
      <c r="E20" s="33">
        <v>2020</v>
      </c>
      <c r="F20" s="33"/>
      <c r="G20" s="33"/>
      <c r="H20" s="33"/>
      <c r="I20" s="5"/>
      <c r="J20" s="356"/>
      <c r="K20" s="357"/>
      <c r="L20" s="357"/>
      <c r="M20" s="357"/>
      <c r="N20" s="358"/>
      <c r="P20" s="43">
        <v>2019</v>
      </c>
      <c r="Q20" s="43">
        <v>1135</v>
      </c>
      <c r="R20" s="43">
        <v>1140</v>
      </c>
      <c r="S20" s="43">
        <v>1150</v>
      </c>
      <c r="T20" s="43">
        <v>1160</v>
      </c>
      <c r="U20" s="43">
        <v>1180</v>
      </c>
      <c r="V20" s="43">
        <v>1185</v>
      </c>
      <c r="W20" s="43">
        <v>1205</v>
      </c>
      <c r="X20" s="43">
        <v>1210</v>
      </c>
      <c r="Y20" s="43">
        <v>1225</v>
      </c>
      <c r="Z20" s="43">
        <v>1230</v>
      </c>
      <c r="AA20" s="43">
        <v>1.0381359999999999</v>
      </c>
    </row>
    <row r="21" spans="1:27" ht="48.75" customHeight="1" x14ac:dyDescent="0.35">
      <c r="A21" s="5" t="s">
        <v>98</v>
      </c>
      <c r="B21" s="243" t="s">
        <v>99</v>
      </c>
      <c r="C21" s="3" t="s">
        <v>58</v>
      </c>
      <c r="E21" s="33">
        <v>2021</v>
      </c>
      <c r="F21" s="33"/>
      <c r="G21" s="33"/>
      <c r="H21" s="33"/>
      <c r="I21" s="5"/>
      <c r="J21" s="359"/>
      <c r="K21" s="360"/>
      <c r="L21" s="360"/>
      <c r="M21" s="360"/>
      <c r="N21" s="361"/>
      <c r="P21" s="43">
        <v>2020</v>
      </c>
      <c r="Q21" s="43">
        <v>1145</v>
      </c>
      <c r="R21" s="43">
        <v>1150</v>
      </c>
      <c r="S21" s="43">
        <v>1155</v>
      </c>
      <c r="T21" s="43">
        <v>1170</v>
      </c>
      <c r="U21" s="43">
        <v>1190</v>
      </c>
      <c r="V21" s="43">
        <v>1195</v>
      </c>
      <c r="W21" s="43">
        <v>1215</v>
      </c>
      <c r="X21" s="43">
        <v>1225</v>
      </c>
      <c r="Y21" s="43">
        <v>1235</v>
      </c>
      <c r="Z21" s="43">
        <v>1240</v>
      </c>
      <c r="AA21" s="43">
        <v>1.0378149999999999</v>
      </c>
    </row>
    <row r="22" spans="1:27" s="2" customFormat="1" x14ac:dyDescent="0.35">
      <c r="A22" s="6" t="s">
        <v>5</v>
      </c>
      <c r="B22" s="101">
        <v>6000000</v>
      </c>
      <c r="C22" s="3" t="s">
        <v>6</v>
      </c>
      <c r="E22" s="33">
        <v>2022</v>
      </c>
      <c r="F22" s="33"/>
      <c r="G22" s="33"/>
      <c r="H22" s="33"/>
      <c r="I22" s="5"/>
      <c r="P22" s="43" t="s">
        <v>78</v>
      </c>
      <c r="Q22" s="43"/>
      <c r="R22" s="43"/>
      <c r="S22" s="43"/>
      <c r="T22" s="43"/>
      <c r="U22" s="43"/>
      <c r="V22" s="43"/>
      <c r="W22" s="43"/>
      <c r="X22" s="43"/>
      <c r="Y22" s="43"/>
      <c r="Z22" s="43"/>
      <c r="AA22" s="43"/>
    </row>
    <row r="23" spans="1:27" s="2" customFormat="1" ht="34.5" customHeight="1" x14ac:dyDescent="0.35">
      <c r="A23" s="5" t="s">
        <v>55</v>
      </c>
      <c r="B23" s="102" t="s">
        <v>659</v>
      </c>
      <c r="C23" s="3" t="s">
        <v>54</v>
      </c>
      <c r="E23" s="33">
        <v>2023</v>
      </c>
      <c r="F23" s="33"/>
      <c r="G23" s="33"/>
      <c r="H23" s="33"/>
      <c r="I23" s="5"/>
      <c r="J23" s="362" t="s">
        <v>96</v>
      </c>
      <c r="K23" s="363"/>
      <c r="L23" s="363"/>
      <c r="M23" s="363"/>
      <c r="N23" s="363"/>
      <c r="P23" s="43" t="s">
        <v>79</v>
      </c>
      <c r="Q23" s="43">
        <v>1030</v>
      </c>
      <c r="R23" s="43">
        <v>1035</v>
      </c>
      <c r="S23" s="43">
        <v>1035</v>
      </c>
      <c r="T23" s="43">
        <v>1035</v>
      </c>
      <c r="U23" s="43">
        <v>1045</v>
      </c>
      <c r="V23" s="43">
        <v>1050</v>
      </c>
      <c r="W23" s="43">
        <v>1055</v>
      </c>
      <c r="X23" s="43">
        <v>1055</v>
      </c>
      <c r="Y23" s="43">
        <v>1060</v>
      </c>
      <c r="Z23" s="43">
        <v>1070</v>
      </c>
      <c r="AA23" s="43">
        <v>1.014354</v>
      </c>
    </row>
    <row r="24" spans="1:27" ht="30.75" customHeight="1" x14ac:dyDescent="0.35">
      <c r="A24" s="5" t="s">
        <v>56</v>
      </c>
      <c r="B24" s="22"/>
      <c r="C24" s="3" t="s">
        <v>57</v>
      </c>
      <c r="E24" s="33">
        <v>2024</v>
      </c>
      <c r="F24" s="33"/>
      <c r="G24" s="33"/>
      <c r="H24" s="33"/>
      <c r="I24" s="5"/>
      <c r="J24" s="362"/>
      <c r="K24" s="363"/>
      <c r="L24" s="363"/>
      <c r="M24" s="363"/>
      <c r="N24" s="363"/>
      <c r="P24" s="43" t="s">
        <v>80</v>
      </c>
      <c r="Q24" s="43">
        <v>1040</v>
      </c>
      <c r="R24" s="43">
        <v>1045</v>
      </c>
      <c r="S24" s="43">
        <v>1045</v>
      </c>
      <c r="T24" s="43">
        <v>1045</v>
      </c>
      <c r="U24" s="43">
        <v>1055</v>
      </c>
      <c r="V24" s="43">
        <v>1060</v>
      </c>
      <c r="W24" s="43">
        <v>1065</v>
      </c>
      <c r="X24" s="43">
        <v>1065</v>
      </c>
      <c r="Y24" s="43">
        <v>1070</v>
      </c>
      <c r="Z24" s="43">
        <v>1080</v>
      </c>
      <c r="AA24" s="43">
        <v>1.0142180000000001</v>
      </c>
    </row>
    <row r="25" spans="1:27" s="2" customFormat="1" x14ac:dyDescent="0.35">
      <c r="A25" s="18"/>
      <c r="B25" s="19"/>
      <c r="C25" s="3"/>
      <c r="E25" s="33">
        <v>2025</v>
      </c>
      <c r="F25" s="33"/>
      <c r="G25" s="33"/>
      <c r="H25" s="33"/>
      <c r="I25" s="5"/>
      <c r="J25" s="362"/>
      <c r="K25" s="363"/>
      <c r="L25" s="363"/>
      <c r="M25" s="363"/>
      <c r="N25" s="363"/>
      <c r="P25" s="43" t="s">
        <v>81</v>
      </c>
      <c r="Q25" s="43">
        <v>1050</v>
      </c>
      <c r="R25" s="43">
        <v>1055</v>
      </c>
      <c r="S25" s="43">
        <v>1055</v>
      </c>
      <c r="T25" s="43">
        <v>1055</v>
      </c>
      <c r="U25" s="43">
        <v>1065</v>
      </c>
      <c r="V25" s="43">
        <v>1070</v>
      </c>
      <c r="W25" s="43">
        <v>1075</v>
      </c>
      <c r="X25" s="43">
        <v>1075</v>
      </c>
      <c r="Y25" s="43">
        <v>1080</v>
      </c>
      <c r="Z25" s="43">
        <v>1095</v>
      </c>
      <c r="AA25" s="43">
        <v>1.0140849999999999</v>
      </c>
    </row>
    <row r="26" spans="1:27" x14ac:dyDescent="0.35">
      <c r="A26" s="364" t="s">
        <v>71</v>
      </c>
      <c r="B26" s="364"/>
      <c r="E26" s="33">
        <v>2026</v>
      </c>
      <c r="F26" s="33"/>
      <c r="G26" s="33"/>
      <c r="H26" s="33"/>
      <c r="I26" s="5"/>
      <c r="P26" s="43" t="s">
        <v>82</v>
      </c>
      <c r="Q26" s="43">
        <v>1055</v>
      </c>
      <c r="R26" s="43">
        <v>1060</v>
      </c>
      <c r="S26" s="43">
        <v>1060</v>
      </c>
      <c r="T26" s="43">
        <v>1060</v>
      </c>
      <c r="U26" s="43">
        <v>1070</v>
      </c>
      <c r="V26" s="43">
        <v>1075</v>
      </c>
      <c r="W26" s="43">
        <v>1080</v>
      </c>
      <c r="X26" s="43">
        <v>1080</v>
      </c>
      <c r="Y26" s="43">
        <v>1085</v>
      </c>
      <c r="Z26" s="43">
        <v>1095</v>
      </c>
      <c r="AA26" s="43">
        <v>1.014019</v>
      </c>
    </row>
    <row r="27" spans="1:27" x14ac:dyDescent="0.35">
      <c r="A27" s="5" t="s">
        <v>28</v>
      </c>
      <c r="B27" s="5"/>
      <c r="E27" s="33">
        <v>2027</v>
      </c>
      <c r="F27" s="33"/>
      <c r="G27" s="33"/>
      <c r="H27" s="33"/>
      <c r="I27" s="5"/>
      <c r="P27" s="43" t="s">
        <v>83</v>
      </c>
      <c r="Q27" s="43">
        <v>1060</v>
      </c>
      <c r="R27" s="43">
        <v>1065</v>
      </c>
      <c r="S27" s="43">
        <v>1065</v>
      </c>
      <c r="T27" s="43">
        <v>1065</v>
      </c>
      <c r="U27" s="43">
        <v>1075</v>
      </c>
      <c r="V27" s="43">
        <v>1080</v>
      </c>
      <c r="W27" s="43">
        <v>1085</v>
      </c>
      <c r="X27" s="43">
        <v>1085</v>
      </c>
      <c r="Y27" s="43">
        <v>1090</v>
      </c>
      <c r="Z27" s="43">
        <v>1110</v>
      </c>
      <c r="AA27" s="43">
        <v>1.0139530000000001</v>
      </c>
    </row>
    <row r="28" spans="1:27" x14ac:dyDescent="0.35">
      <c r="A28" s="5" t="s">
        <v>29</v>
      </c>
      <c r="B28" s="5"/>
      <c r="E28" s="33">
        <v>2028</v>
      </c>
      <c r="F28" s="33"/>
      <c r="G28" s="33"/>
      <c r="H28" s="33"/>
      <c r="I28" s="5"/>
      <c r="P28" s="43" t="s">
        <v>84</v>
      </c>
      <c r="Q28" s="43">
        <v>1065</v>
      </c>
      <c r="R28" s="43">
        <v>1070</v>
      </c>
      <c r="S28" s="43">
        <v>1070</v>
      </c>
      <c r="T28" s="43">
        <v>1070</v>
      </c>
      <c r="U28" s="43">
        <v>1080</v>
      </c>
      <c r="V28" s="43">
        <v>1085</v>
      </c>
      <c r="W28" s="43">
        <v>1090</v>
      </c>
      <c r="X28" s="43">
        <v>1090</v>
      </c>
      <c r="Y28" s="43">
        <v>1100</v>
      </c>
      <c r="Z28" s="43">
        <v>1110</v>
      </c>
      <c r="AA28" s="43">
        <v>1.018519</v>
      </c>
    </row>
    <row r="29" spans="1:27" ht="39.75" customHeight="1" x14ac:dyDescent="0.35">
      <c r="A29" s="5" t="s">
        <v>30</v>
      </c>
      <c r="B29" s="23"/>
      <c r="C29" s="1" t="s">
        <v>43</v>
      </c>
      <c r="E29" s="33">
        <v>2029</v>
      </c>
      <c r="F29" s="33"/>
      <c r="G29" s="33"/>
      <c r="H29" s="33"/>
      <c r="I29" s="5"/>
      <c r="P29" s="43" t="s">
        <v>85</v>
      </c>
      <c r="Q29" s="43">
        <v>1075</v>
      </c>
      <c r="R29" s="43">
        <v>1080</v>
      </c>
      <c r="S29" s="43">
        <v>1080</v>
      </c>
      <c r="T29" s="43">
        <v>1080</v>
      </c>
      <c r="U29" s="43">
        <v>1090</v>
      </c>
      <c r="V29" s="43">
        <v>1095</v>
      </c>
      <c r="W29" s="43">
        <v>1100</v>
      </c>
      <c r="X29" s="43">
        <v>1100</v>
      </c>
      <c r="Y29" s="43">
        <v>1105</v>
      </c>
      <c r="Z29" s="43">
        <v>1120</v>
      </c>
      <c r="AA29" s="43">
        <v>1.0137609999999999</v>
      </c>
    </row>
    <row r="30" spans="1:27" x14ac:dyDescent="0.35">
      <c r="A30" s="5" t="s">
        <v>44</v>
      </c>
      <c r="B30" s="5"/>
      <c r="E30" s="33">
        <v>2030</v>
      </c>
      <c r="F30" s="33"/>
      <c r="G30" s="33"/>
      <c r="H30" s="33"/>
      <c r="I30" s="5"/>
      <c r="P30" s="43" t="s">
        <v>86</v>
      </c>
      <c r="Q30" s="43">
        <v>1080</v>
      </c>
      <c r="R30" s="43">
        <v>1085</v>
      </c>
      <c r="S30" s="43">
        <v>1085</v>
      </c>
      <c r="T30" s="43">
        <v>1085</v>
      </c>
      <c r="U30" s="43">
        <v>1095</v>
      </c>
      <c r="V30" s="43">
        <v>1100</v>
      </c>
      <c r="W30" s="43">
        <v>1105</v>
      </c>
      <c r="X30" s="43">
        <v>1105</v>
      </c>
      <c r="Y30" s="43">
        <v>1110</v>
      </c>
      <c r="Z30" s="43">
        <v>1120</v>
      </c>
      <c r="AA30" s="43">
        <v>1.0136989999999999</v>
      </c>
    </row>
    <row r="31" spans="1:27" x14ac:dyDescent="0.35">
      <c r="A31" s="5" t="s">
        <v>47</v>
      </c>
      <c r="B31" s="5"/>
      <c r="E31" s="33">
        <v>2031</v>
      </c>
      <c r="F31" s="33"/>
      <c r="G31" s="33"/>
      <c r="H31" s="33"/>
      <c r="I31" s="5"/>
      <c r="P31" s="43" t="s">
        <v>87</v>
      </c>
      <c r="Q31" s="43">
        <v>1085</v>
      </c>
      <c r="R31" s="43">
        <v>1090</v>
      </c>
      <c r="S31" s="43">
        <v>1090</v>
      </c>
      <c r="T31" s="43">
        <v>1090</v>
      </c>
      <c r="U31" s="43">
        <v>1100</v>
      </c>
      <c r="V31" s="43">
        <v>1105</v>
      </c>
      <c r="W31" s="43">
        <v>1110</v>
      </c>
      <c r="X31" s="43">
        <v>1110</v>
      </c>
      <c r="Y31" s="43">
        <v>1115</v>
      </c>
      <c r="Z31" s="43">
        <v>1125</v>
      </c>
      <c r="AA31" s="43">
        <v>1.013636</v>
      </c>
    </row>
    <row r="32" spans="1:27" x14ac:dyDescent="0.35">
      <c r="A32" s="5" t="s">
        <v>45</v>
      </c>
      <c r="B32" s="5"/>
      <c r="P32" s="43" t="s">
        <v>88</v>
      </c>
      <c r="Q32" s="43">
        <v>1090</v>
      </c>
      <c r="R32" s="43">
        <v>1095</v>
      </c>
      <c r="S32" s="43">
        <v>1095</v>
      </c>
      <c r="T32" s="43">
        <v>1095</v>
      </c>
      <c r="U32" s="43">
        <v>1105</v>
      </c>
      <c r="V32" s="43">
        <v>1110</v>
      </c>
      <c r="W32" s="43">
        <v>1115</v>
      </c>
      <c r="X32" s="43">
        <v>1115</v>
      </c>
      <c r="Y32" s="43">
        <v>1120</v>
      </c>
      <c r="Z32" s="43">
        <v>1130</v>
      </c>
      <c r="AA32" s="43">
        <v>1.0135749999999999</v>
      </c>
    </row>
    <row r="33" spans="1:16" x14ac:dyDescent="0.35">
      <c r="A33" s="5" t="s">
        <v>46</v>
      </c>
      <c r="B33" s="5"/>
      <c r="E33" s="32"/>
      <c r="F33" s="32"/>
      <c r="G33" s="32"/>
      <c r="H33" s="32"/>
      <c r="I33" s="2"/>
    </row>
    <row r="34" spans="1:16" s="2" customFormat="1" ht="16.5" customHeight="1" x14ac:dyDescent="0.35">
      <c r="A34" s="93"/>
      <c r="B34" s="94"/>
      <c r="C34" s="3"/>
      <c r="E34" s="26"/>
      <c r="F34" s="26"/>
      <c r="G34" s="26"/>
      <c r="H34" s="26"/>
      <c r="I34"/>
      <c r="P34" s="136"/>
    </row>
    <row r="35" spans="1:16" x14ac:dyDescent="0.35">
      <c r="A35" s="80"/>
      <c r="B35" s="80"/>
    </row>
    <row r="57" spans="1:16" x14ac:dyDescent="0.35">
      <c r="A57" s="80"/>
      <c r="B57" s="80"/>
      <c r="C57"/>
      <c r="E57"/>
      <c r="F57"/>
      <c r="G57"/>
      <c r="H57"/>
      <c r="P57"/>
    </row>
    <row r="58" spans="1:16" x14ac:dyDescent="0.35">
      <c r="A58" s="92"/>
      <c r="B58" s="80"/>
      <c r="C58"/>
      <c r="E58"/>
      <c r="F58"/>
      <c r="G58"/>
      <c r="H58"/>
      <c r="P58"/>
    </row>
  </sheetData>
  <mergeCells count="10">
    <mergeCell ref="J19:N21"/>
    <mergeCell ref="J23:N25"/>
    <mergeCell ref="A26:B26"/>
    <mergeCell ref="D1:H1"/>
    <mergeCell ref="A6:B6"/>
    <mergeCell ref="E8:I8"/>
    <mergeCell ref="E10:H10"/>
    <mergeCell ref="J11:N12"/>
    <mergeCell ref="J13:N17"/>
    <mergeCell ref="B16:B17"/>
  </mergeCells>
  <pageMargins left="0.7" right="0.7" top="0.75" bottom="0.75" header="0.3" footer="0.3"/>
  <pageSetup scale="5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A58"/>
  <sheetViews>
    <sheetView zoomScale="80" zoomScaleNormal="80" workbookViewId="0"/>
  </sheetViews>
  <sheetFormatPr defaultRowHeight="14.5" x14ac:dyDescent="0.35"/>
  <cols>
    <col min="1" max="1" width="63.6328125" customWidth="1"/>
    <col min="2" max="2" width="74.81640625" customWidth="1"/>
    <col min="3" max="3" width="44.453125" style="1" customWidth="1"/>
    <col min="5" max="5" width="8.90625" style="26"/>
    <col min="6" max="6" width="14.453125" style="26" customWidth="1"/>
    <col min="7" max="7" width="15.453125" style="26" customWidth="1"/>
    <col min="8" max="8" width="18" style="26" customWidth="1"/>
    <col min="9" max="9" width="15.6328125" customWidth="1"/>
    <col min="16" max="16" width="11.453125" style="135" customWidth="1"/>
  </cols>
  <sheetData>
    <row r="1" spans="1:27" ht="62.25" customHeight="1" x14ac:dyDescent="0.45">
      <c r="A1" s="125" t="s">
        <v>845</v>
      </c>
      <c r="B1" s="52"/>
      <c r="D1" s="365" t="s">
        <v>649</v>
      </c>
      <c r="E1" s="366"/>
      <c r="F1" s="366"/>
      <c r="G1" s="366"/>
      <c r="H1" s="367"/>
    </row>
    <row r="2" spans="1:27" x14ac:dyDescent="0.35">
      <c r="A2" s="319" t="s">
        <v>812</v>
      </c>
    </row>
    <row r="3" spans="1:27" ht="15" customHeight="1" x14ac:dyDescent="0.35">
      <c r="A3" s="4" t="s">
        <v>8</v>
      </c>
      <c r="B3" s="4"/>
    </row>
    <row r="4" spans="1:27" ht="15" customHeight="1" x14ac:dyDescent="0.35">
      <c r="A4" s="15" t="s">
        <v>9</v>
      </c>
      <c r="B4" s="15"/>
    </row>
    <row r="5" spans="1:27" x14ac:dyDescent="0.35">
      <c r="C5" s="1" t="s">
        <v>31</v>
      </c>
    </row>
    <row r="6" spans="1:27" x14ac:dyDescent="0.35">
      <c r="A6" s="368" t="s">
        <v>10</v>
      </c>
      <c r="B6" s="369"/>
      <c r="C6" s="3"/>
    </row>
    <row r="7" spans="1:27" ht="21" customHeight="1" x14ac:dyDescent="0.35">
      <c r="A7" s="6" t="s">
        <v>0</v>
      </c>
      <c r="B7" s="5" t="s">
        <v>821</v>
      </c>
      <c r="C7" s="3"/>
    </row>
    <row r="8" spans="1:27" ht="227.4" customHeight="1" x14ac:dyDescent="0.35">
      <c r="A8" s="6" t="s">
        <v>238</v>
      </c>
      <c r="B8" s="343" t="s">
        <v>868</v>
      </c>
      <c r="C8" s="3"/>
      <c r="E8" s="370" t="s">
        <v>100</v>
      </c>
      <c r="F8" s="370"/>
      <c r="G8" s="370"/>
      <c r="H8" s="370"/>
      <c r="I8" s="370"/>
    </row>
    <row r="9" spans="1:27" ht="391.25" customHeight="1" x14ac:dyDescent="0.35">
      <c r="A9" s="6" t="s">
        <v>819</v>
      </c>
      <c r="B9" s="257" t="s">
        <v>852</v>
      </c>
      <c r="C9" s="3"/>
      <c r="E9" s="342"/>
      <c r="F9" s="342"/>
      <c r="G9" s="342"/>
      <c r="H9" s="342"/>
      <c r="I9" s="342"/>
    </row>
    <row r="10" spans="1:27" ht="15" thickBot="1" x14ac:dyDescent="0.4">
      <c r="A10" s="6" t="s">
        <v>1</v>
      </c>
      <c r="B10" s="5" t="s">
        <v>814</v>
      </c>
      <c r="C10" s="3" t="s">
        <v>48</v>
      </c>
      <c r="E10" s="371" t="s">
        <v>53</v>
      </c>
      <c r="F10" s="372"/>
      <c r="G10" s="372"/>
      <c r="H10" s="373"/>
      <c r="I10" s="246" t="s">
        <v>517</v>
      </c>
      <c r="J10" t="s">
        <v>74</v>
      </c>
      <c r="P10" s="43" t="s">
        <v>76</v>
      </c>
      <c r="Q10" s="43"/>
      <c r="R10" s="43"/>
      <c r="S10" s="43"/>
      <c r="T10" s="43"/>
      <c r="U10" s="43"/>
      <c r="V10" s="43"/>
      <c r="W10" s="43"/>
      <c r="X10" s="43"/>
      <c r="Y10" s="43"/>
      <c r="Z10" s="43"/>
      <c r="AA10" s="43"/>
    </row>
    <row r="11" spans="1:27" ht="48" customHeight="1" thickBot="1" x14ac:dyDescent="0.4">
      <c r="A11" s="6" t="s">
        <v>4</v>
      </c>
      <c r="B11" s="5" t="s">
        <v>134</v>
      </c>
      <c r="C11" s="3" t="s">
        <v>3</v>
      </c>
      <c r="E11" s="37" t="s">
        <v>75</v>
      </c>
      <c r="F11" s="38" t="s">
        <v>147</v>
      </c>
      <c r="G11" s="38" t="s">
        <v>146</v>
      </c>
      <c r="H11" s="38" t="s">
        <v>90</v>
      </c>
      <c r="I11" s="38" t="s">
        <v>144</v>
      </c>
      <c r="J11" s="362" t="s">
        <v>92</v>
      </c>
      <c r="K11" s="374"/>
      <c r="L11" s="374"/>
      <c r="M11" s="374"/>
      <c r="N11" s="374"/>
      <c r="P11" s="43" t="s">
        <v>77</v>
      </c>
      <c r="Q11" s="48">
        <v>0.9</v>
      </c>
      <c r="R11" s="46">
        <v>0.8</v>
      </c>
      <c r="S11" s="46">
        <v>0.7</v>
      </c>
      <c r="T11" s="47">
        <v>0.6</v>
      </c>
      <c r="U11" s="48">
        <v>0.5</v>
      </c>
      <c r="V11" s="46">
        <v>0.4</v>
      </c>
      <c r="W11" s="46">
        <v>0.3</v>
      </c>
      <c r="X11" s="46">
        <v>0.2</v>
      </c>
      <c r="Y11" s="46">
        <v>0.1</v>
      </c>
      <c r="Z11" s="46">
        <v>0.05</v>
      </c>
      <c r="AA11" s="45">
        <v>18537</v>
      </c>
    </row>
    <row r="12" spans="1:27" ht="19.5" customHeight="1" x14ac:dyDescent="0.35">
      <c r="A12" s="12" t="s">
        <v>49</v>
      </c>
      <c r="B12" s="12" t="s">
        <v>134</v>
      </c>
      <c r="C12" s="3"/>
      <c r="E12" s="33">
        <v>2012</v>
      </c>
      <c r="F12" s="33"/>
      <c r="G12" s="33"/>
      <c r="H12" s="33"/>
      <c r="I12" s="5"/>
      <c r="J12" s="362"/>
      <c r="K12" s="374"/>
      <c r="L12" s="374"/>
      <c r="M12" s="374"/>
      <c r="N12" s="374"/>
      <c r="P12" s="43">
        <v>2011</v>
      </c>
      <c r="Q12" s="43">
        <v>1030</v>
      </c>
      <c r="R12" s="43">
        <v>1035</v>
      </c>
      <c r="S12" s="43">
        <v>1040</v>
      </c>
      <c r="T12" s="43">
        <v>1050</v>
      </c>
      <c r="U12" s="43">
        <v>1070</v>
      </c>
      <c r="V12" s="43">
        <v>1075</v>
      </c>
      <c r="W12" s="43">
        <v>1090</v>
      </c>
      <c r="X12" s="43">
        <v>1095</v>
      </c>
      <c r="Y12" s="43">
        <v>1110</v>
      </c>
      <c r="Z12" s="43">
        <v>1110</v>
      </c>
      <c r="AA12" s="43">
        <v>1.0373829999999999</v>
      </c>
    </row>
    <row r="13" spans="1:27" ht="15" customHeight="1" x14ac:dyDescent="0.35">
      <c r="A13" s="12" t="s">
        <v>50</v>
      </c>
      <c r="B13" s="12" t="s">
        <v>134</v>
      </c>
      <c r="C13" s="3"/>
      <c r="E13" s="33">
        <v>2013</v>
      </c>
      <c r="F13" s="33"/>
      <c r="G13" s="33"/>
      <c r="H13" s="33"/>
      <c r="I13" s="5"/>
      <c r="J13" s="375" t="s">
        <v>91</v>
      </c>
      <c r="K13" s="376"/>
      <c r="L13" s="376"/>
      <c r="M13" s="376"/>
      <c r="N13" s="376"/>
      <c r="P13" s="43">
        <v>2012</v>
      </c>
      <c r="Q13" s="43">
        <v>1050</v>
      </c>
      <c r="R13" s="43">
        <v>1055</v>
      </c>
      <c r="S13" s="43">
        <v>1060</v>
      </c>
      <c r="T13" s="43">
        <v>1070</v>
      </c>
      <c r="U13" s="43">
        <v>1090</v>
      </c>
      <c r="V13" s="43">
        <v>1095</v>
      </c>
      <c r="W13" s="43">
        <v>1115</v>
      </c>
      <c r="X13" s="43">
        <v>1120</v>
      </c>
      <c r="Y13" s="43">
        <v>1125</v>
      </c>
      <c r="Z13" s="43">
        <v>1135</v>
      </c>
      <c r="AA13" s="43">
        <v>1.0321100000000001</v>
      </c>
    </row>
    <row r="14" spans="1:27" x14ac:dyDescent="0.35">
      <c r="A14" s="12" t="s">
        <v>51</v>
      </c>
      <c r="B14" s="12"/>
      <c r="C14" s="3" t="s">
        <v>52</v>
      </c>
      <c r="E14" s="33">
        <v>2014</v>
      </c>
      <c r="F14" s="33"/>
      <c r="G14" s="33"/>
      <c r="H14" s="33"/>
      <c r="I14" s="5"/>
      <c r="J14" s="375"/>
      <c r="K14" s="376"/>
      <c r="L14" s="376"/>
      <c r="M14" s="376"/>
      <c r="N14" s="376"/>
      <c r="P14" s="43">
        <v>2013</v>
      </c>
      <c r="Q14" s="43">
        <v>1065</v>
      </c>
      <c r="R14" s="43">
        <v>1070</v>
      </c>
      <c r="S14" s="43">
        <v>1075</v>
      </c>
      <c r="T14" s="43">
        <v>1085</v>
      </c>
      <c r="U14" s="43">
        <v>1105</v>
      </c>
      <c r="V14" s="43">
        <v>1110</v>
      </c>
      <c r="W14" s="43">
        <v>1130</v>
      </c>
      <c r="X14" s="43">
        <v>1135</v>
      </c>
      <c r="Y14" s="43">
        <v>1150</v>
      </c>
      <c r="Z14" s="43">
        <v>1150</v>
      </c>
      <c r="AA14" s="43">
        <v>1.040724</v>
      </c>
    </row>
    <row r="15" spans="1:27" ht="21.75" customHeight="1" x14ac:dyDescent="0.35">
      <c r="A15" s="12" t="s">
        <v>53</v>
      </c>
      <c r="B15" s="24"/>
      <c r="C15" s="3"/>
      <c r="E15" s="33">
        <v>2015</v>
      </c>
      <c r="F15" s="33"/>
      <c r="G15" s="33"/>
      <c r="H15" s="33"/>
      <c r="I15" s="5"/>
      <c r="J15" s="375"/>
      <c r="K15" s="376"/>
      <c r="L15" s="376"/>
      <c r="M15" s="376"/>
      <c r="N15" s="376"/>
      <c r="P15" s="43">
        <v>2014</v>
      </c>
      <c r="Q15" s="43">
        <v>1080</v>
      </c>
      <c r="R15" s="43">
        <v>1085</v>
      </c>
      <c r="S15" s="43">
        <v>1090</v>
      </c>
      <c r="T15" s="43">
        <v>1100</v>
      </c>
      <c r="U15" s="43">
        <v>1120</v>
      </c>
      <c r="V15" s="43">
        <v>1125</v>
      </c>
      <c r="W15" s="43">
        <v>1145</v>
      </c>
      <c r="X15" s="43">
        <v>1150</v>
      </c>
      <c r="Y15" s="43">
        <v>1165</v>
      </c>
      <c r="Z15" s="43">
        <v>1170</v>
      </c>
      <c r="AA15" s="43">
        <v>1.040179</v>
      </c>
    </row>
    <row r="16" spans="1:27" x14ac:dyDescent="0.35">
      <c r="A16" s="239" t="s">
        <v>41</v>
      </c>
      <c r="B16" s="379" t="s">
        <v>97</v>
      </c>
      <c r="E16" s="33">
        <v>2016</v>
      </c>
      <c r="F16" s="33"/>
      <c r="G16" s="33"/>
      <c r="H16" s="33"/>
      <c r="I16" s="5"/>
      <c r="J16" s="375"/>
      <c r="K16" s="376"/>
      <c r="L16" s="376"/>
      <c r="M16" s="376"/>
      <c r="N16" s="376"/>
      <c r="P16" s="43">
        <v>2015</v>
      </c>
      <c r="Q16" s="43">
        <v>1095</v>
      </c>
      <c r="R16" s="43">
        <v>1100</v>
      </c>
      <c r="S16" s="43">
        <v>1105</v>
      </c>
      <c r="T16" s="43">
        <v>1115</v>
      </c>
      <c r="U16" s="43">
        <v>1135</v>
      </c>
      <c r="V16" s="43">
        <v>1140</v>
      </c>
      <c r="W16" s="43">
        <v>1160</v>
      </c>
      <c r="X16" s="43">
        <v>1165</v>
      </c>
      <c r="Y16" s="43">
        <v>1170</v>
      </c>
      <c r="Z16" s="43">
        <v>1180</v>
      </c>
      <c r="AA16" s="43">
        <v>1.030837</v>
      </c>
    </row>
    <row r="17" spans="1:27" ht="60.75" customHeight="1" x14ac:dyDescent="0.35">
      <c r="A17" s="239" t="s">
        <v>7</v>
      </c>
      <c r="B17" s="380"/>
      <c r="C17" s="3" t="s">
        <v>21</v>
      </c>
      <c r="E17" s="33">
        <v>2017</v>
      </c>
      <c r="F17" s="33"/>
      <c r="G17" s="33"/>
      <c r="H17" s="33"/>
      <c r="I17" s="5"/>
      <c r="J17" s="377"/>
      <c r="K17" s="378"/>
      <c r="L17" s="378"/>
      <c r="M17" s="378"/>
      <c r="N17" s="378"/>
      <c r="P17" s="43">
        <v>2016</v>
      </c>
      <c r="Q17" s="43">
        <v>1105</v>
      </c>
      <c r="R17" s="43">
        <v>1110</v>
      </c>
      <c r="S17" s="43">
        <v>1115</v>
      </c>
      <c r="T17" s="43">
        <v>1125</v>
      </c>
      <c r="U17" s="43">
        <v>1145</v>
      </c>
      <c r="V17" s="43">
        <v>1150</v>
      </c>
      <c r="W17" s="43">
        <v>1170</v>
      </c>
      <c r="X17" s="43">
        <v>1175</v>
      </c>
      <c r="Y17" s="43">
        <v>1190</v>
      </c>
      <c r="Z17" s="43">
        <v>1195</v>
      </c>
      <c r="AA17" s="43">
        <v>1.039301</v>
      </c>
    </row>
    <row r="18" spans="1:27" x14ac:dyDescent="0.35">
      <c r="A18" s="89" t="s">
        <v>72</v>
      </c>
      <c r="B18" s="89"/>
      <c r="C18" s="3" t="s">
        <v>73</v>
      </c>
      <c r="E18" s="33">
        <v>2018</v>
      </c>
      <c r="F18" s="33"/>
      <c r="G18" s="33"/>
      <c r="H18" s="33"/>
      <c r="I18" s="5"/>
      <c r="J18" s="34" t="s">
        <v>89</v>
      </c>
      <c r="K18" s="35"/>
      <c r="L18" s="35"/>
      <c r="M18" s="35"/>
      <c r="N18" s="36"/>
      <c r="P18" s="43">
        <v>2017</v>
      </c>
      <c r="Q18" s="43">
        <v>1115</v>
      </c>
      <c r="R18" s="43">
        <v>1120</v>
      </c>
      <c r="S18" s="43">
        <v>1125</v>
      </c>
      <c r="T18" s="43">
        <v>1135</v>
      </c>
      <c r="U18" s="43">
        <v>1155</v>
      </c>
      <c r="V18" s="43">
        <v>1160</v>
      </c>
      <c r="W18" s="43">
        <v>1180</v>
      </c>
      <c r="X18" s="43">
        <v>1185</v>
      </c>
      <c r="Y18" s="43">
        <v>1195</v>
      </c>
      <c r="Z18" s="43">
        <v>1205</v>
      </c>
      <c r="AA18" s="43">
        <v>1.034632</v>
      </c>
    </row>
    <row r="19" spans="1:27" x14ac:dyDescent="0.35">
      <c r="A19" s="89" t="s">
        <v>68</v>
      </c>
      <c r="B19" s="90"/>
      <c r="C19" s="3" t="s">
        <v>69</v>
      </c>
      <c r="E19" s="33">
        <v>2019</v>
      </c>
      <c r="F19" s="33"/>
      <c r="G19" s="33"/>
      <c r="H19" s="33"/>
      <c r="I19" s="5"/>
      <c r="J19" s="353"/>
      <c r="K19" s="354"/>
      <c r="L19" s="354"/>
      <c r="M19" s="354"/>
      <c r="N19" s="355"/>
      <c r="P19" s="43">
        <v>2018</v>
      </c>
      <c r="Q19" s="43">
        <v>1125</v>
      </c>
      <c r="R19" s="43">
        <v>1130</v>
      </c>
      <c r="S19" s="43">
        <v>1140</v>
      </c>
      <c r="T19" s="43">
        <v>1150</v>
      </c>
      <c r="U19" s="43">
        <v>1170</v>
      </c>
      <c r="V19" s="43">
        <v>1175</v>
      </c>
      <c r="W19" s="43">
        <v>1195</v>
      </c>
      <c r="X19" s="43">
        <v>1200</v>
      </c>
      <c r="Y19" s="43">
        <v>1215</v>
      </c>
      <c r="Z19" s="43">
        <v>1215</v>
      </c>
      <c r="AA19" s="43">
        <v>1.038462</v>
      </c>
    </row>
    <row r="20" spans="1:27" ht="21" customHeight="1" x14ac:dyDescent="0.35">
      <c r="A20" s="89" t="s">
        <v>67</v>
      </c>
      <c r="B20" s="89"/>
      <c r="C20" s="3" t="s">
        <v>70</v>
      </c>
      <c r="E20" s="33">
        <v>2020</v>
      </c>
      <c r="F20" s="33"/>
      <c r="G20" s="33"/>
      <c r="H20" s="33"/>
      <c r="I20" s="5"/>
      <c r="J20" s="356"/>
      <c r="K20" s="357"/>
      <c r="L20" s="357"/>
      <c r="M20" s="357"/>
      <c r="N20" s="358"/>
      <c r="P20" s="43">
        <v>2019</v>
      </c>
      <c r="Q20" s="43">
        <v>1135</v>
      </c>
      <c r="R20" s="43">
        <v>1140</v>
      </c>
      <c r="S20" s="43">
        <v>1150</v>
      </c>
      <c r="T20" s="43">
        <v>1160</v>
      </c>
      <c r="U20" s="43">
        <v>1180</v>
      </c>
      <c r="V20" s="43">
        <v>1185</v>
      </c>
      <c r="W20" s="43">
        <v>1205</v>
      </c>
      <c r="X20" s="43">
        <v>1210</v>
      </c>
      <c r="Y20" s="43">
        <v>1225</v>
      </c>
      <c r="Z20" s="43">
        <v>1230</v>
      </c>
      <c r="AA20" s="43">
        <v>1.0381359999999999</v>
      </c>
    </row>
    <row r="21" spans="1:27" ht="48.75" customHeight="1" x14ac:dyDescent="0.35">
      <c r="A21" s="5" t="s">
        <v>98</v>
      </c>
      <c r="B21" s="243" t="s">
        <v>99</v>
      </c>
      <c r="C21" s="3" t="s">
        <v>58</v>
      </c>
      <c r="E21" s="33">
        <v>2021</v>
      </c>
      <c r="F21" s="33"/>
      <c r="G21" s="33"/>
      <c r="H21" s="33"/>
      <c r="I21" s="5"/>
      <c r="J21" s="359"/>
      <c r="K21" s="360"/>
      <c r="L21" s="360"/>
      <c r="M21" s="360"/>
      <c r="N21" s="361"/>
      <c r="P21" s="43">
        <v>2020</v>
      </c>
      <c r="Q21" s="43">
        <v>1145</v>
      </c>
      <c r="R21" s="43">
        <v>1150</v>
      </c>
      <c r="S21" s="43">
        <v>1155</v>
      </c>
      <c r="T21" s="43">
        <v>1170</v>
      </c>
      <c r="U21" s="43">
        <v>1190</v>
      </c>
      <c r="V21" s="43">
        <v>1195</v>
      </c>
      <c r="W21" s="43">
        <v>1215</v>
      </c>
      <c r="X21" s="43">
        <v>1225</v>
      </c>
      <c r="Y21" s="43">
        <v>1235</v>
      </c>
      <c r="Z21" s="43">
        <v>1240</v>
      </c>
      <c r="AA21" s="43">
        <v>1.0378149999999999</v>
      </c>
    </row>
    <row r="22" spans="1:27" s="2" customFormat="1" x14ac:dyDescent="0.35">
      <c r="A22" s="6" t="s">
        <v>5</v>
      </c>
      <c r="B22" s="101">
        <v>4300000</v>
      </c>
      <c r="C22" s="3" t="s">
        <v>6</v>
      </c>
      <c r="E22" s="33">
        <v>2022</v>
      </c>
      <c r="F22" s="33"/>
      <c r="G22" s="33"/>
      <c r="H22" s="33"/>
      <c r="I22" s="5"/>
      <c r="P22" s="43" t="s">
        <v>78</v>
      </c>
      <c r="Q22" s="43"/>
      <c r="R22" s="43"/>
      <c r="S22" s="43"/>
      <c r="T22" s="43"/>
      <c r="U22" s="43"/>
      <c r="V22" s="43"/>
      <c r="W22" s="43"/>
      <c r="X22" s="43"/>
      <c r="Y22" s="43"/>
      <c r="Z22" s="43"/>
      <c r="AA22" s="43"/>
    </row>
    <row r="23" spans="1:27" s="2" customFormat="1" ht="34.5" customHeight="1" x14ac:dyDescent="0.35">
      <c r="A23" s="5" t="s">
        <v>55</v>
      </c>
      <c r="B23" s="23" t="s">
        <v>659</v>
      </c>
      <c r="C23" s="3" t="s">
        <v>54</v>
      </c>
      <c r="E23" s="33">
        <v>2023</v>
      </c>
      <c r="F23" s="33"/>
      <c r="G23" s="33"/>
      <c r="H23" s="33"/>
      <c r="I23" s="5"/>
      <c r="J23" s="362" t="s">
        <v>96</v>
      </c>
      <c r="K23" s="363"/>
      <c r="L23" s="363"/>
      <c r="M23" s="363"/>
      <c r="N23" s="363"/>
      <c r="P23" s="43" t="s">
        <v>79</v>
      </c>
      <c r="Q23" s="43">
        <v>1030</v>
      </c>
      <c r="R23" s="43">
        <v>1035</v>
      </c>
      <c r="S23" s="43">
        <v>1035</v>
      </c>
      <c r="T23" s="43">
        <v>1035</v>
      </c>
      <c r="U23" s="43">
        <v>1045</v>
      </c>
      <c r="V23" s="43">
        <v>1050</v>
      </c>
      <c r="W23" s="43">
        <v>1055</v>
      </c>
      <c r="X23" s="43">
        <v>1055</v>
      </c>
      <c r="Y23" s="43">
        <v>1060</v>
      </c>
      <c r="Z23" s="43">
        <v>1070</v>
      </c>
      <c r="AA23" s="43">
        <v>1.014354</v>
      </c>
    </row>
    <row r="24" spans="1:27" ht="30.75" customHeight="1" x14ac:dyDescent="0.35">
      <c r="A24" s="5" t="s">
        <v>56</v>
      </c>
      <c r="B24" s="22"/>
      <c r="C24" s="3" t="s">
        <v>57</v>
      </c>
      <c r="E24" s="33">
        <v>2024</v>
      </c>
      <c r="F24" s="33"/>
      <c r="G24" s="33"/>
      <c r="H24" s="33"/>
      <c r="I24" s="5"/>
      <c r="J24" s="362"/>
      <c r="K24" s="363"/>
      <c r="L24" s="363"/>
      <c r="M24" s="363"/>
      <c r="N24" s="363"/>
      <c r="P24" s="43" t="s">
        <v>80</v>
      </c>
      <c r="Q24" s="43">
        <v>1040</v>
      </c>
      <c r="R24" s="43">
        <v>1045</v>
      </c>
      <c r="S24" s="43">
        <v>1045</v>
      </c>
      <c r="T24" s="43">
        <v>1045</v>
      </c>
      <c r="U24" s="43">
        <v>1055</v>
      </c>
      <c r="V24" s="43">
        <v>1060</v>
      </c>
      <c r="W24" s="43">
        <v>1065</v>
      </c>
      <c r="X24" s="43">
        <v>1065</v>
      </c>
      <c r="Y24" s="43">
        <v>1070</v>
      </c>
      <c r="Z24" s="43">
        <v>1080</v>
      </c>
      <c r="AA24" s="43">
        <v>1.0142180000000001</v>
      </c>
    </row>
    <row r="25" spans="1:27" s="2" customFormat="1" x14ac:dyDescent="0.35">
      <c r="A25" s="18"/>
      <c r="B25" s="19"/>
      <c r="C25" s="3"/>
      <c r="E25" s="33">
        <v>2025</v>
      </c>
      <c r="F25" s="33"/>
      <c r="G25" s="33"/>
      <c r="H25" s="33"/>
      <c r="I25" s="5"/>
      <c r="J25" s="362"/>
      <c r="K25" s="363"/>
      <c r="L25" s="363"/>
      <c r="M25" s="363"/>
      <c r="N25" s="363"/>
      <c r="P25" s="43" t="s">
        <v>81</v>
      </c>
      <c r="Q25" s="43">
        <v>1050</v>
      </c>
      <c r="R25" s="43">
        <v>1055</v>
      </c>
      <c r="S25" s="43">
        <v>1055</v>
      </c>
      <c r="T25" s="43">
        <v>1055</v>
      </c>
      <c r="U25" s="43">
        <v>1065</v>
      </c>
      <c r="V25" s="43">
        <v>1070</v>
      </c>
      <c r="W25" s="43">
        <v>1075</v>
      </c>
      <c r="X25" s="43">
        <v>1075</v>
      </c>
      <c r="Y25" s="43">
        <v>1080</v>
      </c>
      <c r="Z25" s="43">
        <v>1095</v>
      </c>
      <c r="AA25" s="43">
        <v>1.0140849999999999</v>
      </c>
    </row>
    <row r="26" spans="1:27" x14ac:dyDescent="0.35">
      <c r="A26" s="364" t="s">
        <v>71</v>
      </c>
      <c r="B26" s="364"/>
      <c r="E26" s="33">
        <v>2026</v>
      </c>
      <c r="F26" s="33"/>
      <c r="G26" s="33"/>
      <c r="H26" s="33"/>
      <c r="I26" s="5"/>
      <c r="P26" s="43" t="s">
        <v>82</v>
      </c>
      <c r="Q26" s="43">
        <v>1055</v>
      </c>
      <c r="R26" s="43">
        <v>1060</v>
      </c>
      <c r="S26" s="43">
        <v>1060</v>
      </c>
      <c r="T26" s="43">
        <v>1060</v>
      </c>
      <c r="U26" s="43">
        <v>1070</v>
      </c>
      <c r="V26" s="43">
        <v>1075</v>
      </c>
      <c r="W26" s="43">
        <v>1080</v>
      </c>
      <c r="X26" s="43">
        <v>1080</v>
      </c>
      <c r="Y26" s="43">
        <v>1085</v>
      </c>
      <c r="Z26" s="43">
        <v>1095</v>
      </c>
      <c r="AA26" s="43">
        <v>1.014019</v>
      </c>
    </row>
    <row r="27" spans="1:27" x14ac:dyDescent="0.35">
      <c r="A27" s="5" t="s">
        <v>28</v>
      </c>
      <c r="B27" s="5"/>
      <c r="E27" s="33">
        <v>2027</v>
      </c>
      <c r="F27" s="33"/>
      <c r="G27" s="33"/>
      <c r="H27" s="33"/>
      <c r="I27" s="5"/>
      <c r="P27" s="43" t="s">
        <v>83</v>
      </c>
      <c r="Q27" s="43">
        <v>1060</v>
      </c>
      <c r="R27" s="43">
        <v>1065</v>
      </c>
      <c r="S27" s="43">
        <v>1065</v>
      </c>
      <c r="T27" s="43">
        <v>1065</v>
      </c>
      <c r="U27" s="43">
        <v>1075</v>
      </c>
      <c r="V27" s="43">
        <v>1080</v>
      </c>
      <c r="W27" s="43">
        <v>1085</v>
      </c>
      <c r="X27" s="43">
        <v>1085</v>
      </c>
      <c r="Y27" s="43">
        <v>1090</v>
      </c>
      <c r="Z27" s="43">
        <v>1110</v>
      </c>
      <c r="AA27" s="43">
        <v>1.0139530000000001</v>
      </c>
    </row>
    <row r="28" spans="1:27" x14ac:dyDescent="0.35">
      <c r="A28" s="5" t="s">
        <v>29</v>
      </c>
      <c r="B28" s="5"/>
      <c r="E28" s="33">
        <v>2028</v>
      </c>
      <c r="F28" s="33"/>
      <c r="G28" s="33"/>
      <c r="H28" s="33"/>
      <c r="I28" s="5"/>
      <c r="P28" s="43" t="s">
        <v>84</v>
      </c>
      <c r="Q28" s="43">
        <v>1065</v>
      </c>
      <c r="R28" s="43">
        <v>1070</v>
      </c>
      <c r="S28" s="43">
        <v>1070</v>
      </c>
      <c r="T28" s="43">
        <v>1070</v>
      </c>
      <c r="U28" s="43">
        <v>1080</v>
      </c>
      <c r="V28" s="43">
        <v>1085</v>
      </c>
      <c r="W28" s="43">
        <v>1090</v>
      </c>
      <c r="X28" s="43">
        <v>1090</v>
      </c>
      <c r="Y28" s="43">
        <v>1100</v>
      </c>
      <c r="Z28" s="43">
        <v>1110</v>
      </c>
      <c r="AA28" s="43">
        <v>1.018519</v>
      </c>
    </row>
    <row r="29" spans="1:27" ht="39.75" customHeight="1" x14ac:dyDescent="0.35">
      <c r="A29" s="5" t="s">
        <v>30</v>
      </c>
      <c r="B29" s="23"/>
      <c r="C29" s="1" t="s">
        <v>43</v>
      </c>
      <c r="E29" s="33">
        <v>2029</v>
      </c>
      <c r="F29" s="33"/>
      <c r="G29" s="33"/>
      <c r="H29" s="33"/>
      <c r="I29" s="5"/>
      <c r="P29" s="43" t="s">
        <v>85</v>
      </c>
      <c r="Q29" s="43">
        <v>1075</v>
      </c>
      <c r="R29" s="43">
        <v>1080</v>
      </c>
      <c r="S29" s="43">
        <v>1080</v>
      </c>
      <c r="T29" s="43">
        <v>1080</v>
      </c>
      <c r="U29" s="43">
        <v>1090</v>
      </c>
      <c r="V29" s="43">
        <v>1095</v>
      </c>
      <c r="W29" s="43">
        <v>1100</v>
      </c>
      <c r="X29" s="43">
        <v>1100</v>
      </c>
      <c r="Y29" s="43">
        <v>1105</v>
      </c>
      <c r="Z29" s="43">
        <v>1120</v>
      </c>
      <c r="AA29" s="43">
        <v>1.0137609999999999</v>
      </c>
    </row>
    <row r="30" spans="1:27" x14ac:dyDescent="0.35">
      <c r="A30" s="5" t="s">
        <v>44</v>
      </c>
      <c r="B30" s="5"/>
      <c r="E30" s="33">
        <v>2030</v>
      </c>
      <c r="F30" s="33"/>
      <c r="G30" s="33"/>
      <c r="H30" s="33"/>
      <c r="I30" s="5"/>
      <c r="P30" s="43" t="s">
        <v>86</v>
      </c>
      <c r="Q30" s="43">
        <v>1080</v>
      </c>
      <c r="R30" s="43">
        <v>1085</v>
      </c>
      <c r="S30" s="43">
        <v>1085</v>
      </c>
      <c r="T30" s="43">
        <v>1085</v>
      </c>
      <c r="U30" s="43">
        <v>1095</v>
      </c>
      <c r="V30" s="43">
        <v>1100</v>
      </c>
      <c r="W30" s="43">
        <v>1105</v>
      </c>
      <c r="X30" s="43">
        <v>1105</v>
      </c>
      <c r="Y30" s="43">
        <v>1110</v>
      </c>
      <c r="Z30" s="43">
        <v>1120</v>
      </c>
      <c r="AA30" s="43">
        <v>1.0136989999999999</v>
      </c>
    </row>
    <row r="31" spans="1:27" x14ac:dyDescent="0.35">
      <c r="A31" s="5" t="s">
        <v>47</v>
      </c>
      <c r="B31" s="5"/>
      <c r="E31" s="33">
        <v>2031</v>
      </c>
      <c r="F31" s="33"/>
      <c r="G31" s="33"/>
      <c r="H31" s="33"/>
      <c r="I31" s="5"/>
      <c r="P31" s="43" t="s">
        <v>87</v>
      </c>
      <c r="Q31" s="43">
        <v>1085</v>
      </c>
      <c r="R31" s="43">
        <v>1090</v>
      </c>
      <c r="S31" s="43">
        <v>1090</v>
      </c>
      <c r="T31" s="43">
        <v>1090</v>
      </c>
      <c r="U31" s="43">
        <v>1100</v>
      </c>
      <c r="V31" s="43">
        <v>1105</v>
      </c>
      <c r="W31" s="43">
        <v>1110</v>
      </c>
      <c r="X31" s="43">
        <v>1110</v>
      </c>
      <c r="Y31" s="43">
        <v>1115</v>
      </c>
      <c r="Z31" s="43">
        <v>1125</v>
      </c>
      <c r="AA31" s="43">
        <v>1.013636</v>
      </c>
    </row>
    <row r="32" spans="1:27" x14ac:dyDescent="0.35">
      <c r="A32" s="5" t="s">
        <v>45</v>
      </c>
      <c r="B32" s="5"/>
      <c r="P32" s="43" t="s">
        <v>88</v>
      </c>
      <c r="Q32" s="43">
        <v>1090</v>
      </c>
      <c r="R32" s="43">
        <v>1095</v>
      </c>
      <c r="S32" s="43">
        <v>1095</v>
      </c>
      <c r="T32" s="43">
        <v>1095</v>
      </c>
      <c r="U32" s="43">
        <v>1105</v>
      </c>
      <c r="V32" s="43">
        <v>1110</v>
      </c>
      <c r="W32" s="43">
        <v>1115</v>
      </c>
      <c r="X32" s="43">
        <v>1115</v>
      </c>
      <c r="Y32" s="43">
        <v>1120</v>
      </c>
      <c r="Z32" s="43">
        <v>1130</v>
      </c>
      <c r="AA32" s="43">
        <v>1.0135749999999999</v>
      </c>
    </row>
    <row r="33" spans="1:16" x14ac:dyDescent="0.35">
      <c r="A33" s="5" t="s">
        <v>46</v>
      </c>
      <c r="B33" s="5"/>
      <c r="E33" s="32"/>
      <c r="F33" s="32"/>
      <c r="G33" s="32"/>
      <c r="H33" s="32"/>
      <c r="I33" s="2"/>
    </row>
    <row r="34" spans="1:16" s="2" customFormat="1" ht="16.5" customHeight="1" x14ac:dyDescent="0.35">
      <c r="A34" s="93"/>
      <c r="B34" s="94"/>
      <c r="C34" s="3"/>
      <c r="E34" s="26"/>
      <c r="F34" s="26"/>
      <c r="G34" s="26"/>
      <c r="H34" s="26"/>
      <c r="I34"/>
      <c r="P34" s="136"/>
    </row>
    <row r="35" spans="1:16" x14ac:dyDescent="0.35">
      <c r="A35" s="80"/>
      <c r="B35" s="80"/>
    </row>
    <row r="57" spans="1:16" x14ac:dyDescent="0.35">
      <c r="A57" s="80"/>
      <c r="B57" s="80"/>
      <c r="C57"/>
      <c r="E57"/>
      <c r="F57"/>
      <c r="G57"/>
      <c r="H57"/>
      <c r="P57"/>
    </row>
    <row r="58" spans="1:16" x14ac:dyDescent="0.35">
      <c r="A58" s="92"/>
      <c r="B58" s="80"/>
      <c r="C58"/>
      <c r="E58"/>
      <c r="F58"/>
      <c r="G58"/>
      <c r="H58"/>
      <c r="P58"/>
    </row>
  </sheetData>
  <mergeCells count="10">
    <mergeCell ref="J19:N21"/>
    <mergeCell ref="J23:N25"/>
    <mergeCell ref="A26:B26"/>
    <mergeCell ref="D1:H1"/>
    <mergeCell ref="A6:B6"/>
    <mergeCell ref="E8:I8"/>
    <mergeCell ref="E10:H10"/>
    <mergeCell ref="J11:N12"/>
    <mergeCell ref="J13:N17"/>
    <mergeCell ref="B16:B17"/>
  </mergeCells>
  <pageMargins left="0.7" right="0.7" top="0.75" bottom="0.75" header="0.3" footer="0.3"/>
  <pageSetup scale="5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A59"/>
  <sheetViews>
    <sheetView zoomScale="80" zoomScaleNormal="80" workbookViewId="0"/>
  </sheetViews>
  <sheetFormatPr defaultRowHeight="14.5" x14ac:dyDescent="0.35"/>
  <cols>
    <col min="1" max="1" width="63.6328125" customWidth="1"/>
    <col min="2" max="2" width="73.453125" customWidth="1"/>
    <col min="3" max="3" width="44.453125" style="1" customWidth="1"/>
    <col min="5" max="5" width="8.90625" style="26"/>
    <col min="6" max="6" width="14.453125" style="26" customWidth="1"/>
    <col min="7" max="7" width="15.453125" style="26" customWidth="1"/>
    <col min="8" max="8" width="18" style="26" customWidth="1"/>
    <col min="9" max="9" width="15.6328125" customWidth="1"/>
    <col min="16" max="16" width="11.453125" style="135" customWidth="1"/>
  </cols>
  <sheetData>
    <row r="1" spans="1:27" ht="62.25" customHeight="1" x14ac:dyDescent="0.45">
      <c r="A1" s="125" t="s">
        <v>831</v>
      </c>
      <c r="B1" s="52"/>
      <c r="D1" s="365" t="s">
        <v>839</v>
      </c>
      <c r="E1" s="366"/>
      <c r="F1" s="366"/>
      <c r="G1" s="366"/>
      <c r="H1" s="367"/>
    </row>
    <row r="2" spans="1:27" x14ac:dyDescent="0.35">
      <c r="A2" s="319" t="s">
        <v>812</v>
      </c>
    </row>
    <row r="3" spans="1:27" ht="15" customHeight="1" x14ac:dyDescent="0.35">
      <c r="A3" s="4" t="s">
        <v>8</v>
      </c>
      <c r="B3" s="4"/>
    </row>
    <row r="4" spans="1:27" ht="15" customHeight="1" x14ac:dyDescent="0.35">
      <c r="A4" s="15" t="s">
        <v>9</v>
      </c>
      <c r="B4" s="15"/>
    </row>
    <row r="5" spans="1:27" x14ac:dyDescent="0.35">
      <c r="C5" s="1" t="s">
        <v>31</v>
      </c>
    </row>
    <row r="6" spans="1:27" x14ac:dyDescent="0.35">
      <c r="A6" s="368" t="s">
        <v>10</v>
      </c>
      <c r="B6" s="369"/>
      <c r="C6" s="3"/>
    </row>
    <row r="7" spans="1:27" ht="21" customHeight="1" x14ac:dyDescent="0.35">
      <c r="A7" s="6" t="s">
        <v>0</v>
      </c>
      <c r="B7" s="5" t="s">
        <v>802</v>
      </c>
      <c r="C7" s="3"/>
    </row>
    <row r="8" spans="1:27" ht="21" customHeight="1" x14ac:dyDescent="0.35">
      <c r="A8" s="6" t="s">
        <v>134</v>
      </c>
      <c r="B8" s="5" t="s">
        <v>832</v>
      </c>
      <c r="C8" s="3"/>
    </row>
    <row r="9" spans="1:27" ht="99.65" customHeight="1" x14ac:dyDescent="0.35">
      <c r="A9" s="6" t="s">
        <v>238</v>
      </c>
      <c r="B9" s="133" t="s">
        <v>836</v>
      </c>
      <c r="C9" s="3"/>
      <c r="E9" s="370" t="s">
        <v>100</v>
      </c>
      <c r="F9" s="370"/>
      <c r="G9" s="370"/>
      <c r="H9" s="370"/>
      <c r="I9" s="370"/>
    </row>
    <row r="10" spans="1:27" ht="262.25" customHeight="1" x14ac:dyDescent="0.35">
      <c r="A10" s="6" t="s">
        <v>819</v>
      </c>
      <c r="B10" s="257" t="s">
        <v>837</v>
      </c>
      <c r="C10" s="3"/>
      <c r="E10" s="339"/>
      <c r="F10" s="339"/>
      <c r="G10" s="339"/>
      <c r="H10" s="339"/>
      <c r="I10" s="339"/>
    </row>
    <row r="11" spans="1:27" ht="15" thickBot="1" x14ac:dyDescent="0.4">
      <c r="A11" s="6" t="s">
        <v>1</v>
      </c>
      <c r="B11" s="5" t="s">
        <v>814</v>
      </c>
      <c r="C11" s="3" t="s">
        <v>48</v>
      </c>
      <c r="E11" s="371" t="s">
        <v>53</v>
      </c>
      <c r="F11" s="372"/>
      <c r="G11" s="372"/>
      <c r="H11" s="373"/>
      <c r="I11" s="246" t="s">
        <v>517</v>
      </c>
      <c r="J11" t="s">
        <v>74</v>
      </c>
      <c r="P11" s="43" t="s">
        <v>76</v>
      </c>
      <c r="Q11" s="43"/>
      <c r="R11" s="43"/>
      <c r="S11" s="43"/>
      <c r="T11" s="43"/>
      <c r="U11" s="43"/>
      <c r="V11" s="43"/>
      <c r="W11" s="43"/>
      <c r="X11" s="43"/>
      <c r="Y11" s="43"/>
      <c r="Z11" s="43"/>
      <c r="AA11" s="43"/>
    </row>
    <row r="12" spans="1:27" ht="48" customHeight="1" thickBot="1" x14ac:dyDescent="0.4">
      <c r="A12" s="6" t="s">
        <v>4</v>
      </c>
      <c r="B12" s="5" t="s">
        <v>134</v>
      </c>
      <c r="C12" s="3" t="s">
        <v>3</v>
      </c>
      <c r="E12" s="37" t="s">
        <v>75</v>
      </c>
      <c r="F12" s="38" t="s">
        <v>147</v>
      </c>
      <c r="G12" s="38" t="s">
        <v>146</v>
      </c>
      <c r="H12" s="38" t="s">
        <v>90</v>
      </c>
      <c r="I12" s="38" t="s">
        <v>144</v>
      </c>
      <c r="J12" s="362" t="s">
        <v>92</v>
      </c>
      <c r="K12" s="374"/>
      <c r="L12" s="374"/>
      <c r="M12" s="374"/>
      <c r="N12" s="374"/>
      <c r="P12" s="43" t="s">
        <v>77</v>
      </c>
      <c r="Q12" s="48">
        <v>0.9</v>
      </c>
      <c r="R12" s="46">
        <v>0.8</v>
      </c>
      <c r="S12" s="46">
        <v>0.7</v>
      </c>
      <c r="T12" s="47">
        <v>0.6</v>
      </c>
      <c r="U12" s="48">
        <v>0.5</v>
      </c>
      <c r="V12" s="46">
        <v>0.4</v>
      </c>
      <c r="W12" s="46">
        <v>0.3</v>
      </c>
      <c r="X12" s="46">
        <v>0.2</v>
      </c>
      <c r="Y12" s="46">
        <v>0.1</v>
      </c>
      <c r="Z12" s="46">
        <v>0.05</v>
      </c>
      <c r="AA12" s="45">
        <v>18537</v>
      </c>
    </row>
    <row r="13" spans="1:27" ht="19.5" customHeight="1" x14ac:dyDescent="0.35">
      <c r="A13" s="12" t="s">
        <v>49</v>
      </c>
      <c r="B13" s="12" t="s">
        <v>134</v>
      </c>
      <c r="C13" s="3"/>
      <c r="E13" s="33">
        <v>2012</v>
      </c>
      <c r="F13" s="33"/>
      <c r="G13" s="33"/>
      <c r="H13" s="33"/>
      <c r="I13" s="5"/>
      <c r="J13" s="362"/>
      <c r="K13" s="374"/>
      <c r="L13" s="374"/>
      <c r="M13" s="374"/>
      <c r="N13" s="374"/>
      <c r="P13" s="43">
        <v>2011</v>
      </c>
      <c r="Q13" s="43">
        <v>1030</v>
      </c>
      <c r="R13" s="43">
        <v>1035</v>
      </c>
      <c r="S13" s="43">
        <v>1040</v>
      </c>
      <c r="T13" s="43">
        <v>1050</v>
      </c>
      <c r="U13" s="43">
        <v>1070</v>
      </c>
      <c r="V13" s="43">
        <v>1075</v>
      </c>
      <c r="W13" s="43">
        <v>1090</v>
      </c>
      <c r="X13" s="43">
        <v>1095</v>
      </c>
      <c r="Y13" s="43">
        <v>1110</v>
      </c>
      <c r="Z13" s="43">
        <v>1110</v>
      </c>
      <c r="AA13" s="43">
        <v>1.0373829999999999</v>
      </c>
    </row>
    <row r="14" spans="1:27" ht="15" customHeight="1" x14ac:dyDescent="0.35">
      <c r="A14" s="12" t="s">
        <v>50</v>
      </c>
      <c r="B14" s="12" t="s">
        <v>134</v>
      </c>
      <c r="C14" s="3"/>
      <c r="E14" s="33">
        <v>2013</v>
      </c>
      <c r="F14" s="33"/>
      <c r="G14" s="33"/>
      <c r="H14" s="33"/>
      <c r="I14" s="5"/>
      <c r="J14" s="375" t="s">
        <v>91</v>
      </c>
      <c r="K14" s="376"/>
      <c r="L14" s="376"/>
      <c r="M14" s="376"/>
      <c r="N14" s="376"/>
      <c r="P14" s="43">
        <v>2012</v>
      </c>
      <c r="Q14" s="43">
        <v>1050</v>
      </c>
      <c r="R14" s="43">
        <v>1055</v>
      </c>
      <c r="S14" s="43">
        <v>1060</v>
      </c>
      <c r="T14" s="43">
        <v>1070</v>
      </c>
      <c r="U14" s="43">
        <v>1090</v>
      </c>
      <c r="V14" s="43">
        <v>1095</v>
      </c>
      <c r="W14" s="43">
        <v>1115</v>
      </c>
      <c r="X14" s="43">
        <v>1120</v>
      </c>
      <c r="Y14" s="43">
        <v>1125</v>
      </c>
      <c r="Z14" s="43">
        <v>1135</v>
      </c>
      <c r="AA14" s="43">
        <v>1.0321100000000001</v>
      </c>
    </row>
    <row r="15" spans="1:27" x14ac:dyDescent="0.35">
      <c r="A15" s="12" t="s">
        <v>51</v>
      </c>
      <c r="B15" s="12"/>
      <c r="C15" s="3" t="s">
        <v>52</v>
      </c>
      <c r="E15" s="33">
        <v>2014</v>
      </c>
      <c r="F15" s="33"/>
      <c r="G15" s="33"/>
      <c r="H15" s="33"/>
      <c r="I15" s="5"/>
      <c r="J15" s="375"/>
      <c r="K15" s="376"/>
      <c r="L15" s="376"/>
      <c r="M15" s="376"/>
      <c r="N15" s="376"/>
      <c r="P15" s="43">
        <v>2013</v>
      </c>
      <c r="Q15" s="43">
        <v>1065</v>
      </c>
      <c r="R15" s="43">
        <v>1070</v>
      </c>
      <c r="S15" s="43">
        <v>1075</v>
      </c>
      <c r="T15" s="43">
        <v>1085</v>
      </c>
      <c r="U15" s="43">
        <v>1105</v>
      </c>
      <c r="V15" s="43">
        <v>1110</v>
      </c>
      <c r="W15" s="43">
        <v>1130</v>
      </c>
      <c r="X15" s="43">
        <v>1135</v>
      </c>
      <c r="Y15" s="43">
        <v>1150</v>
      </c>
      <c r="Z15" s="43">
        <v>1150</v>
      </c>
      <c r="AA15" s="43">
        <v>1.040724</v>
      </c>
    </row>
    <row r="16" spans="1:27" ht="21.75" customHeight="1" x14ac:dyDescent="0.35">
      <c r="A16" s="12" t="s">
        <v>53</v>
      </c>
      <c r="B16" s="24"/>
      <c r="C16" s="3"/>
      <c r="E16" s="33">
        <v>2015</v>
      </c>
      <c r="F16" s="33"/>
      <c r="G16" s="33"/>
      <c r="H16" s="33"/>
      <c r="I16" s="5"/>
      <c r="J16" s="375"/>
      <c r="K16" s="376"/>
      <c r="L16" s="376"/>
      <c r="M16" s="376"/>
      <c r="N16" s="376"/>
      <c r="P16" s="43">
        <v>2014</v>
      </c>
      <c r="Q16" s="43">
        <v>1080</v>
      </c>
      <c r="R16" s="43">
        <v>1085</v>
      </c>
      <c r="S16" s="43">
        <v>1090</v>
      </c>
      <c r="T16" s="43">
        <v>1100</v>
      </c>
      <c r="U16" s="43">
        <v>1120</v>
      </c>
      <c r="V16" s="43">
        <v>1125</v>
      </c>
      <c r="W16" s="43">
        <v>1145</v>
      </c>
      <c r="X16" s="43">
        <v>1150</v>
      </c>
      <c r="Y16" s="43">
        <v>1165</v>
      </c>
      <c r="Z16" s="43">
        <v>1170</v>
      </c>
      <c r="AA16" s="43">
        <v>1.040179</v>
      </c>
    </row>
    <row r="17" spans="1:27" x14ac:dyDescent="0.35">
      <c r="A17" s="239" t="s">
        <v>41</v>
      </c>
      <c r="B17" s="379" t="s">
        <v>97</v>
      </c>
      <c r="E17" s="33">
        <v>2016</v>
      </c>
      <c r="F17" s="33"/>
      <c r="G17" s="33"/>
      <c r="H17" s="33"/>
      <c r="I17" s="5"/>
      <c r="J17" s="375"/>
      <c r="K17" s="376"/>
      <c r="L17" s="376"/>
      <c r="M17" s="376"/>
      <c r="N17" s="376"/>
      <c r="P17" s="43">
        <v>2015</v>
      </c>
      <c r="Q17" s="43">
        <v>1095</v>
      </c>
      <c r="R17" s="43">
        <v>1100</v>
      </c>
      <c r="S17" s="43">
        <v>1105</v>
      </c>
      <c r="T17" s="43">
        <v>1115</v>
      </c>
      <c r="U17" s="43">
        <v>1135</v>
      </c>
      <c r="V17" s="43">
        <v>1140</v>
      </c>
      <c r="W17" s="43">
        <v>1160</v>
      </c>
      <c r="X17" s="43">
        <v>1165</v>
      </c>
      <c r="Y17" s="43">
        <v>1170</v>
      </c>
      <c r="Z17" s="43">
        <v>1180</v>
      </c>
      <c r="AA17" s="43">
        <v>1.030837</v>
      </c>
    </row>
    <row r="18" spans="1:27" ht="60.75" customHeight="1" x14ac:dyDescent="0.35">
      <c r="A18" s="239" t="s">
        <v>7</v>
      </c>
      <c r="B18" s="380"/>
      <c r="C18" s="3" t="s">
        <v>21</v>
      </c>
      <c r="E18" s="33">
        <v>2017</v>
      </c>
      <c r="F18" s="33"/>
      <c r="G18" s="33"/>
      <c r="H18" s="33"/>
      <c r="I18" s="5"/>
      <c r="J18" s="377"/>
      <c r="K18" s="378"/>
      <c r="L18" s="378"/>
      <c r="M18" s="378"/>
      <c r="N18" s="378"/>
      <c r="P18" s="43">
        <v>2016</v>
      </c>
      <c r="Q18" s="43">
        <v>1105</v>
      </c>
      <c r="R18" s="43">
        <v>1110</v>
      </c>
      <c r="S18" s="43">
        <v>1115</v>
      </c>
      <c r="T18" s="43">
        <v>1125</v>
      </c>
      <c r="U18" s="43">
        <v>1145</v>
      </c>
      <c r="V18" s="43">
        <v>1150</v>
      </c>
      <c r="W18" s="43">
        <v>1170</v>
      </c>
      <c r="X18" s="43">
        <v>1175</v>
      </c>
      <c r="Y18" s="43">
        <v>1190</v>
      </c>
      <c r="Z18" s="43">
        <v>1195</v>
      </c>
      <c r="AA18" s="43">
        <v>1.039301</v>
      </c>
    </row>
    <row r="19" spans="1:27" x14ac:dyDescent="0.35">
      <c r="A19" s="89" t="s">
        <v>72</v>
      </c>
      <c r="B19" s="89"/>
      <c r="C19" s="3" t="s">
        <v>73</v>
      </c>
      <c r="E19" s="33">
        <v>2018</v>
      </c>
      <c r="F19" s="33"/>
      <c r="G19" s="33"/>
      <c r="H19" s="33"/>
      <c r="I19" s="5"/>
      <c r="J19" s="34" t="s">
        <v>89</v>
      </c>
      <c r="K19" s="35"/>
      <c r="L19" s="35"/>
      <c r="M19" s="35"/>
      <c r="N19" s="36"/>
      <c r="P19" s="43">
        <v>2017</v>
      </c>
      <c r="Q19" s="43">
        <v>1115</v>
      </c>
      <c r="R19" s="43">
        <v>1120</v>
      </c>
      <c r="S19" s="43">
        <v>1125</v>
      </c>
      <c r="T19" s="43">
        <v>1135</v>
      </c>
      <c r="U19" s="43">
        <v>1155</v>
      </c>
      <c r="V19" s="43">
        <v>1160</v>
      </c>
      <c r="W19" s="43">
        <v>1180</v>
      </c>
      <c r="X19" s="43">
        <v>1185</v>
      </c>
      <c r="Y19" s="43">
        <v>1195</v>
      </c>
      <c r="Z19" s="43">
        <v>1205</v>
      </c>
      <c r="AA19" s="43">
        <v>1.034632</v>
      </c>
    </row>
    <row r="20" spans="1:27" x14ac:dyDescent="0.35">
      <c r="A20" s="89" t="s">
        <v>68</v>
      </c>
      <c r="B20" s="90"/>
      <c r="C20" s="3" t="s">
        <v>69</v>
      </c>
      <c r="E20" s="33">
        <v>2019</v>
      </c>
      <c r="F20" s="33"/>
      <c r="G20" s="33"/>
      <c r="H20" s="33"/>
      <c r="I20" s="5"/>
      <c r="J20" s="353"/>
      <c r="K20" s="354"/>
      <c r="L20" s="354"/>
      <c r="M20" s="354"/>
      <c r="N20" s="355"/>
      <c r="P20" s="43">
        <v>2018</v>
      </c>
      <c r="Q20" s="43">
        <v>1125</v>
      </c>
      <c r="R20" s="43">
        <v>1130</v>
      </c>
      <c r="S20" s="43">
        <v>1140</v>
      </c>
      <c r="T20" s="43">
        <v>1150</v>
      </c>
      <c r="U20" s="43">
        <v>1170</v>
      </c>
      <c r="V20" s="43">
        <v>1175</v>
      </c>
      <c r="W20" s="43">
        <v>1195</v>
      </c>
      <c r="X20" s="43">
        <v>1200</v>
      </c>
      <c r="Y20" s="43">
        <v>1215</v>
      </c>
      <c r="Z20" s="43">
        <v>1215</v>
      </c>
      <c r="AA20" s="43">
        <v>1.038462</v>
      </c>
    </row>
    <row r="21" spans="1:27" ht="21" customHeight="1" x14ac:dyDescent="0.35">
      <c r="A21" s="89" t="s">
        <v>67</v>
      </c>
      <c r="B21" s="89"/>
      <c r="C21" s="3" t="s">
        <v>70</v>
      </c>
      <c r="E21" s="33">
        <v>2020</v>
      </c>
      <c r="F21" s="33"/>
      <c r="G21" s="33"/>
      <c r="H21" s="33"/>
      <c r="I21" s="5"/>
      <c r="J21" s="356"/>
      <c r="K21" s="357"/>
      <c r="L21" s="357"/>
      <c r="M21" s="357"/>
      <c r="N21" s="358"/>
      <c r="P21" s="43">
        <v>2019</v>
      </c>
      <c r="Q21" s="43">
        <v>1135</v>
      </c>
      <c r="R21" s="43">
        <v>1140</v>
      </c>
      <c r="S21" s="43">
        <v>1150</v>
      </c>
      <c r="T21" s="43">
        <v>1160</v>
      </c>
      <c r="U21" s="43">
        <v>1180</v>
      </c>
      <c r="V21" s="43">
        <v>1185</v>
      </c>
      <c r="W21" s="43">
        <v>1205</v>
      </c>
      <c r="X21" s="43">
        <v>1210</v>
      </c>
      <c r="Y21" s="43">
        <v>1225</v>
      </c>
      <c r="Z21" s="43">
        <v>1230</v>
      </c>
      <c r="AA21" s="43">
        <v>1.0381359999999999</v>
      </c>
    </row>
    <row r="22" spans="1:27" ht="48.75" customHeight="1" x14ac:dyDescent="0.35">
      <c r="A22" s="5" t="s">
        <v>98</v>
      </c>
      <c r="B22" s="243" t="s">
        <v>99</v>
      </c>
      <c r="C22" s="3" t="s">
        <v>58</v>
      </c>
      <c r="E22" s="33">
        <v>2021</v>
      </c>
      <c r="F22" s="33"/>
      <c r="G22" s="33"/>
      <c r="H22" s="33"/>
      <c r="I22" s="5"/>
      <c r="J22" s="359"/>
      <c r="K22" s="360"/>
      <c r="L22" s="360"/>
      <c r="M22" s="360"/>
      <c r="N22" s="361"/>
      <c r="P22" s="43">
        <v>2020</v>
      </c>
      <c r="Q22" s="43">
        <v>1145</v>
      </c>
      <c r="R22" s="43">
        <v>1150</v>
      </c>
      <c r="S22" s="43">
        <v>1155</v>
      </c>
      <c r="T22" s="43">
        <v>1170</v>
      </c>
      <c r="U22" s="43">
        <v>1190</v>
      </c>
      <c r="V22" s="43">
        <v>1195</v>
      </c>
      <c r="W22" s="43">
        <v>1215</v>
      </c>
      <c r="X22" s="43">
        <v>1225</v>
      </c>
      <c r="Y22" s="43">
        <v>1235</v>
      </c>
      <c r="Z22" s="43">
        <v>1240</v>
      </c>
      <c r="AA22" s="43">
        <v>1.0378149999999999</v>
      </c>
    </row>
    <row r="23" spans="1:27" s="2" customFormat="1" x14ac:dyDescent="0.35">
      <c r="A23" s="6" t="s">
        <v>5</v>
      </c>
      <c r="B23" s="101" t="s">
        <v>835</v>
      </c>
      <c r="C23" s="3" t="s">
        <v>6</v>
      </c>
      <c r="E23" s="33">
        <v>2022</v>
      </c>
      <c r="F23" s="33"/>
      <c r="G23" s="33"/>
      <c r="H23" s="33"/>
      <c r="I23" s="5"/>
      <c r="P23" s="43" t="s">
        <v>78</v>
      </c>
      <c r="Q23" s="43"/>
      <c r="R23" s="43"/>
      <c r="S23" s="43"/>
      <c r="T23" s="43"/>
      <c r="U23" s="43"/>
      <c r="V23" s="43"/>
      <c r="W23" s="43"/>
      <c r="X23" s="43"/>
      <c r="Y23" s="43"/>
      <c r="Z23" s="43"/>
      <c r="AA23" s="43"/>
    </row>
    <row r="24" spans="1:27" s="2" customFormat="1" ht="26.4" customHeight="1" x14ac:dyDescent="0.35">
      <c r="A24" s="5" t="s">
        <v>55</v>
      </c>
      <c r="B24" s="23" t="s">
        <v>833</v>
      </c>
      <c r="C24" s="3" t="s">
        <v>54</v>
      </c>
      <c r="E24" s="33">
        <v>2023</v>
      </c>
      <c r="F24" s="33"/>
      <c r="G24" s="33"/>
      <c r="H24" s="33"/>
      <c r="I24" s="5"/>
      <c r="J24" s="362" t="s">
        <v>96</v>
      </c>
      <c r="K24" s="363"/>
      <c r="L24" s="363"/>
      <c r="M24" s="363"/>
      <c r="N24" s="363"/>
      <c r="P24" s="43" t="s">
        <v>79</v>
      </c>
      <c r="Q24" s="43">
        <v>1030</v>
      </c>
      <c r="R24" s="43">
        <v>1035</v>
      </c>
      <c r="S24" s="43">
        <v>1035</v>
      </c>
      <c r="T24" s="43">
        <v>1035</v>
      </c>
      <c r="U24" s="43">
        <v>1045</v>
      </c>
      <c r="V24" s="43">
        <v>1050</v>
      </c>
      <c r="W24" s="43">
        <v>1055</v>
      </c>
      <c r="X24" s="43">
        <v>1055</v>
      </c>
      <c r="Y24" s="43">
        <v>1060</v>
      </c>
      <c r="Z24" s="43">
        <v>1070</v>
      </c>
      <c r="AA24" s="43">
        <v>1.014354</v>
      </c>
    </row>
    <row r="25" spans="1:27" ht="30.75" customHeight="1" x14ac:dyDescent="0.35">
      <c r="A25" s="5" t="s">
        <v>56</v>
      </c>
      <c r="B25" s="22"/>
      <c r="C25" s="3" t="s">
        <v>57</v>
      </c>
      <c r="E25" s="33">
        <v>2024</v>
      </c>
      <c r="F25" s="33"/>
      <c r="G25" s="33"/>
      <c r="H25" s="33"/>
      <c r="I25" s="5"/>
      <c r="J25" s="362"/>
      <c r="K25" s="363"/>
      <c r="L25" s="363"/>
      <c r="M25" s="363"/>
      <c r="N25" s="363"/>
      <c r="P25" s="43" t="s">
        <v>80</v>
      </c>
      <c r="Q25" s="43">
        <v>1040</v>
      </c>
      <c r="R25" s="43">
        <v>1045</v>
      </c>
      <c r="S25" s="43">
        <v>1045</v>
      </c>
      <c r="T25" s="43">
        <v>1045</v>
      </c>
      <c r="U25" s="43">
        <v>1055</v>
      </c>
      <c r="V25" s="43">
        <v>1060</v>
      </c>
      <c r="W25" s="43">
        <v>1065</v>
      </c>
      <c r="X25" s="43">
        <v>1065</v>
      </c>
      <c r="Y25" s="43">
        <v>1070</v>
      </c>
      <c r="Z25" s="43">
        <v>1080</v>
      </c>
      <c r="AA25" s="43">
        <v>1.0142180000000001</v>
      </c>
    </row>
    <row r="26" spans="1:27" s="2" customFormat="1" x14ac:dyDescent="0.35">
      <c r="A26" s="18"/>
      <c r="B26" s="19"/>
      <c r="C26" s="3"/>
      <c r="E26" s="33">
        <v>2025</v>
      </c>
      <c r="F26" s="33"/>
      <c r="G26" s="33"/>
      <c r="H26" s="33"/>
      <c r="I26" s="5"/>
      <c r="J26" s="362"/>
      <c r="K26" s="363"/>
      <c r="L26" s="363"/>
      <c r="M26" s="363"/>
      <c r="N26" s="363"/>
      <c r="P26" s="43" t="s">
        <v>81</v>
      </c>
      <c r="Q26" s="43">
        <v>1050</v>
      </c>
      <c r="R26" s="43">
        <v>1055</v>
      </c>
      <c r="S26" s="43">
        <v>1055</v>
      </c>
      <c r="T26" s="43">
        <v>1055</v>
      </c>
      <c r="U26" s="43">
        <v>1065</v>
      </c>
      <c r="V26" s="43">
        <v>1070</v>
      </c>
      <c r="W26" s="43">
        <v>1075</v>
      </c>
      <c r="X26" s="43">
        <v>1075</v>
      </c>
      <c r="Y26" s="43">
        <v>1080</v>
      </c>
      <c r="Z26" s="43">
        <v>1095</v>
      </c>
      <c r="AA26" s="43">
        <v>1.0140849999999999</v>
      </c>
    </row>
    <row r="27" spans="1:27" x14ac:dyDescent="0.35">
      <c r="A27" s="364" t="s">
        <v>71</v>
      </c>
      <c r="B27" s="364"/>
      <c r="E27" s="33">
        <v>2026</v>
      </c>
      <c r="F27" s="33"/>
      <c r="G27" s="33"/>
      <c r="H27" s="33"/>
      <c r="I27" s="5"/>
      <c r="P27" s="43" t="s">
        <v>82</v>
      </c>
      <c r="Q27" s="43">
        <v>1055</v>
      </c>
      <c r="R27" s="43">
        <v>1060</v>
      </c>
      <c r="S27" s="43">
        <v>1060</v>
      </c>
      <c r="T27" s="43">
        <v>1060</v>
      </c>
      <c r="U27" s="43">
        <v>1070</v>
      </c>
      <c r="V27" s="43">
        <v>1075</v>
      </c>
      <c r="W27" s="43">
        <v>1080</v>
      </c>
      <c r="X27" s="43">
        <v>1080</v>
      </c>
      <c r="Y27" s="43">
        <v>1085</v>
      </c>
      <c r="Z27" s="43">
        <v>1095</v>
      </c>
      <c r="AA27" s="43">
        <v>1.014019</v>
      </c>
    </row>
    <row r="28" spans="1:27" x14ac:dyDescent="0.35">
      <c r="A28" s="5" t="s">
        <v>28</v>
      </c>
      <c r="B28" s="5"/>
      <c r="E28" s="33">
        <v>2027</v>
      </c>
      <c r="F28" s="33"/>
      <c r="G28" s="33"/>
      <c r="H28" s="33"/>
      <c r="I28" s="5"/>
      <c r="P28" s="43" t="s">
        <v>83</v>
      </c>
      <c r="Q28" s="43">
        <v>1060</v>
      </c>
      <c r="R28" s="43">
        <v>1065</v>
      </c>
      <c r="S28" s="43">
        <v>1065</v>
      </c>
      <c r="T28" s="43">
        <v>1065</v>
      </c>
      <c r="U28" s="43">
        <v>1075</v>
      </c>
      <c r="V28" s="43">
        <v>1080</v>
      </c>
      <c r="W28" s="43">
        <v>1085</v>
      </c>
      <c r="X28" s="43">
        <v>1085</v>
      </c>
      <c r="Y28" s="43">
        <v>1090</v>
      </c>
      <c r="Z28" s="43">
        <v>1110</v>
      </c>
      <c r="AA28" s="43">
        <v>1.0139530000000001</v>
      </c>
    </row>
    <row r="29" spans="1:27" x14ac:dyDescent="0.35">
      <c r="A29" s="5" t="s">
        <v>29</v>
      </c>
      <c r="B29" s="5"/>
      <c r="E29" s="33">
        <v>2028</v>
      </c>
      <c r="F29" s="33"/>
      <c r="G29" s="33"/>
      <c r="H29" s="33"/>
      <c r="I29" s="5"/>
      <c r="P29" s="43" t="s">
        <v>84</v>
      </c>
      <c r="Q29" s="43">
        <v>1065</v>
      </c>
      <c r="R29" s="43">
        <v>1070</v>
      </c>
      <c r="S29" s="43">
        <v>1070</v>
      </c>
      <c r="T29" s="43">
        <v>1070</v>
      </c>
      <c r="U29" s="43">
        <v>1080</v>
      </c>
      <c r="V29" s="43">
        <v>1085</v>
      </c>
      <c r="W29" s="43">
        <v>1090</v>
      </c>
      <c r="X29" s="43">
        <v>1090</v>
      </c>
      <c r="Y29" s="43">
        <v>1100</v>
      </c>
      <c r="Z29" s="43">
        <v>1110</v>
      </c>
      <c r="AA29" s="43">
        <v>1.018519</v>
      </c>
    </row>
    <row r="30" spans="1:27" ht="39.75" customHeight="1" x14ac:dyDescent="0.35">
      <c r="A30" s="5" t="s">
        <v>30</v>
      </c>
      <c r="B30" s="23"/>
      <c r="C30" s="1" t="s">
        <v>43</v>
      </c>
      <c r="E30" s="33">
        <v>2029</v>
      </c>
      <c r="F30" s="33"/>
      <c r="G30" s="33"/>
      <c r="H30" s="33"/>
      <c r="I30" s="5"/>
      <c r="P30" s="43" t="s">
        <v>85</v>
      </c>
      <c r="Q30" s="43">
        <v>1075</v>
      </c>
      <c r="R30" s="43">
        <v>1080</v>
      </c>
      <c r="S30" s="43">
        <v>1080</v>
      </c>
      <c r="T30" s="43">
        <v>1080</v>
      </c>
      <c r="U30" s="43">
        <v>1090</v>
      </c>
      <c r="V30" s="43">
        <v>1095</v>
      </c>
      <c r="W30" s="43">
        <v>1100</v>
      </c>
      <c r="X30" s="43">
        <v>1100</v>
      </c>
      <c r="Y30" s="43">
        <v>1105</v>
      </c>
      <c r="Z30" s="43">
        <v>1120</v>
      </c>
      <c r="AA30" s="43">
        <v>1.0137609999999999</v>
      </c>
    </row>
    <row r="31" spans="1:27" x14ac:dyDescent="0.35">
      <c r="A31" s="5" t="s">
        <v>44</v>
      </c>
      <c r="B31" s="5"/>
      <c r="E31" s="33">
        <v>2030</v>
      </c>
      <c r="F31" s="33"/>
      <c r="G31" s="33"/>
      <c r="H31" s="33"/>
      <c r="I31" s="5"/>
      <c r="P31" s="43" t="s">
        <v>86</v>
      </c>
      <c r="Q31" s="43">
        <v>1080</v>
      </c>
      <c r="R31" s="43">
        <v>1085</v>
      </c>
      <c r="S31" s="43">
        <v>1085</v>
      </c>
      <c r="T31" s="43">
        <v>1085</v>
      </c>
      <c r="U31" s="43">
        <v>1095</v>
      </c>
      <c r="V31" s="43">
        <v>1100</v>
      </c>
      <c r="W31" s="43">
        <v>1105</v>
      </c>
      <c r="X31" s="43">
        <v>1105</v>
      </c>
      <c r="Y31" s="43">
        <v>1110</v>
      </c>
      <c r="Z31" s="43">
        <v>1120</v>
      </c>
      <c r="AA31" s="43">
        <v>1.0136989999999999</v>
      </c>
    </row>
    <row r="32" spans="1:27" x14ac:dyDescent="0.35">
      <c r="A32" s="5" t="s">
        <v>47</v>
      </c>
      <c r="B32" s="5"/>
      <c r="E32" s="33">
        <v>2031</v>
      </c>
      <c r="F32" s="33"/>
      <c r="G32" s="33"/>
      <c r="H32" s="33"/>
      <c r="I32" s="5"/>
      <c r="P32" s="43" t="s">
        <v>87</v>
      </c>
      <c r="Q32" s="43">
        <v>1085</v>
      </c>
      <c r="R32" s="43">
        <v>1090</v>
      </c>
      <c r="S32" s="43">
        <v>1090</v>
      </c>
      <c r="T32" s="43">
        <v>1090</v>
      </c>
      <c r="U32" s="43">
        <v>1100</v>
      </c>
      <c r="V32" s="43">
        <v>1105</v>
      </c>
      <c r="W32" s="43">
        <v>1110</v>
      </c>
      <c r="X32" s="43">
        <v>1110</v>
      </c>
      <c r="Y32" s="43">
        <v>1115</v>
      </c>
      <c r="Z32" s="43">
        <v>1125</v>
      </c>
      <c r="AA32" s="43">
        <v>1.013636</v>
      </c>
    </row>
    <row r="33" spans="1:27" x14ac:dyDescent="0.35">
      <c r="A33" s="5" t="s">
        <v>45</v>
      </c>
      <c r="B33" s="5"/>
      <c r="P33" s="43" t="s">
        <v>88</v>
      </c>
      <c r="Q33" s="43">
        <v>1090</v>
      </c>
      <c r="R33" s="43">
        <v>1095</v>
      </c>
      <c r="S33" s="43">
        <v>1095</v>
      </c>
      <c r="T33" s="43">
        <v>1095</v>
      </c>
      <c r="U33" s="43">
        <v>1105</v>
      </c>
      <c r="V33" s="43">
        <v>1110</v>
      </c>
      <c r="W33" s="43">
        <v>1115</v>
      </c>
      <c r="X33" s="43">
        <v>1115</v>
      </c>
      <c r="Y33" s="43">
        <v>1120</v>
      </c>
      <c r="Z33" s="43">
        <v>1130</v>
      </c>
      <c r="AA33" s="43">
        <v>1.0135749999999999</v>
      </c>
    </row>
    <row r="34" spans="1:27" x14ac:dyDescent="0.35">
      <c r="A34" s="5" t="s">
        <v>46</v>
      </c>
      <c r="B34" s="5"/>
      <c r="E34" s="32"/>
      <c r="F34" s="32"/>
      <c r="G34" s="32"/>
      <c r="H34" s="32"/>
      <c r="I34" s="2"/>
    </row>
    <row r="35" spans="1:27" s="2" customFormat="1" ht="16.5" customHeight="1" x14ac:dyDescent="0.35">
      <c r="A35" s="93"/>
      <c r="B35" s="94"/>
      <c r="C35" s="3"/>
      <c r="E35" s="26"/>
      <c r="F35" s="26"/>
      <c r="G35" s="26"/>
      <c r="H35" s="26"/>
      <c r="I35"/>
      <c r="P35" s="136"/>
    </row>
    <row r="36" spans="1:27" x14ac:dyDescent="0.35">
      <c r="A36" s="80"/>
      <c r="B36" s="80"/>
    </row>
    <row r="40" spans="1:27" x14ac:dyDescent="0.35">
      <c r="A40" s="81" t="s">
        <v>834</v>
      </c>
    </row>
    <row r="58" spans="1:16" x14ac:dyDescent="0.35">
      <c r="A58" s="80"/>
      <c r="B58" s="80"/>
      <c r="C58"/>
      <c r="E58"/>
      <c r="F58"/>
      <c r="G58"/>
      <c r="H58"/>
      <c r="P58"/>
    </row>
    <row r="59" spans="1:16" x14ac:dyDescent="0.35">
      <c r="A59" s="92"/>
      <c r="B59" s="80"/>
      <c r="C59"/>
      <c r="E59"/>
      <c r="F59"/>
      <c r="G59"/>
      <c r="H59"/>
      <c r="P59"/>
    </row>
  </sheetData>
  <mergeCells count="10">
    <mergeCell ref="J20:N22"/>
    <mergeCell ref="J24:N26"/>
    <mergeCell ref="A27:B27"/>
    <mergeCell ref="D1:H1"/>
    <mergeCell ref="A6:B6"/>
    <mergeCell ref="E9:I9"/>
    <mergeCell ref="E11:H11"/>
    <mergeCell ref="J12:N13"/>
    <mergeCell ref="J14:N18"/>
    <mergeCell ref="B17:B18"/>
  </mergeCells>
  <pageMargins left="0.7" right="0.7" top="0.75" bottom="0.75" header="0.3" footer="0.3"/>
  <pageSetup scale="56"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A58"/>
  <sheetViews>
    <sheetView zoomScale="80" zoomScaleNormal="80" workbookViewId="0"/>
  </sheetViews>
  <sheetFormatPr defaultRowHeight="14.5" x14ac:dyDescent="0.35"/>
  <cols>
    <col min="1" max="1" width="63.6328125" customWidth="1"/>
    <col min="2" max="2" width="73.453125" customWidth="1"/>
    <col min="3" max="3" width="44.453125" style="1" customWidth="1"/>
    <col min="5" max="5" width="8.90625" style="26"/>
    <col min="6" max="6" width="14.453125" style="26" customWidth="1"/>
    <col min="7" max="7" width="15.453125" style="26" customWidth="1"/>
    <col min="8" max="8" width="18" style="26" customWidth="1"/>
    <col min="9" max="9" width="15.6328125" customWidth="1"/>
    <col min="16" max="16" width="11.453125" style="135" customWidth="1"/>
  </cols>
  <sheetData>
    <row r="1" spans="1:27" ht="62.25" customHeight="1" x14ac:dyDescent="0.45">
      <c r="A1" s="125" t="s">
        <v>803</v>
      </c>
      <c r="B1" s="52"/>
      <c r="D1" s="365" t="s">
        <v>853</v>
      </c>
      <c r="E1" s="366"/>
      <c r="F1" s="366"/>
      <c r="G1" s="366"/>
      <c r="H1" s="367"/>
    </row>
    <row r="2" spans="1:27" x14ac:dyDescent="0.35">
      <c r="A2" s="319" t="s">
        <v>812</v>
      </c>
    </row>
    <row r="3" spans="1:27" ht="15" customHeight="1" x14ac:dyDescent="0.35">
      <c r="A3" s="4" t="s">
        <v>8</v>
      </c>
      <c r="B3" s="4"/>
    </row>
    <row r="4" spans="1:27" ht="15" customHeight="1" x14ac:dyDescent="0.35">
      <c r="A4" s="15" t="s">
        <v>9</v>
      </c>
      <c r="B4" s="15"/>
    </row>
    <row r="5" spans="1:27" x14ac:dyDescent="0.35">
      <c r="C5" s="1" t="s">
        <v>31</v>
      </c>
    </row>
    <row r="6" spans="1:27" x14ac:dyDescent="0.35">
      <c r="A6" s="368" t="s">
        <v>10</v>
      </c>
      <c r="B6" s="369"/>
      <c r="C6" s="3"/>
    </row>
    <row r="7" spans="1:27" ht="21" customHeight="1" x14ac:dyDescent="0.35">
      <c r="A7" s="6" t="s">
        <v>0</v>
      </c>
      <c r="B7" s="5" t="s">
        <v>843</v>
      </c>
      <c r="C7" s="3"/>
    </row>
    <row r="8" spans="1:27" ht="239.4" customHeight="1" x14ac:dyDescent="0.35">
      <c r="A8" s="6" t="s">
        <v>238</v>
      </c>
      <c r="B8" s="133" t="s">
        <v>854</v>
      </c>
      <c r="C8" s="3"/>
      <c r="E8" s="370" t="s">
        <v>100</v>
      </c>
      <c r="F8" s="370"/>
      <c r="G8" s="370"/>
      <c r="H8" s="370"/>
      <c r="I8" s="370"/>
    </row>
    <row r="9" spans="1:27" ht="188.4" customHeight="1" x14ac:dyDescent="0.35">
      <c r="A9" s="6" t="s">
        <v>819</v>
      </c>
      <c r="B9" s="343" t="s">
        <v>855</v>
      </c>
      <c r="C9" s="3"/>
      <c r="E9" s="342"/>
      <c r="F9" s="342"/>
      <c r="G9" s="342"/>
      <c r="H9" s="342"/>
      <c r="I9" s="342"/>
    </row>
    <row r="10" spans="1:27" ht="15" thickBot="1" x14ac:dyDescent="0.4">
      <c r="A10" s="6" t="s">
        <v>1</v>
      </c>
      <c r="B10" s="5" t="s">
        <v>814</v>
      </c>
      <c r="C10" s="3" t="s">
        <v>48</v>
      </c>
      <c r="E10" s="371" t="s">
        <v>53</v>
      </c>
      <c r="F10" s="372"/>
      <c r="G10" s="372"/>
      <c r="H10" s="373"/>
      <c r="I10" s="246" t="s">
        <v>517</v>
      </c>
      <c r="J10" t="s">
        <v>74</v>
      </c>
      <c r="P10" s="43" t="s">
        <v>76</v>
      </c>
      <c r="Q10" s="43"/>
      <c r="R10" s="43"/>
      <c r="S10" s="43"/>
      <c r="T10" s="43"/>
      <c r="U10" s="43"/>
      <c r="V10" s="43"/>
      <c r="W10" s="43"/>
      <c r="X10" s="43"/>
      <c r="Y10" s="43"/>
      <c r="Z10" s="43"/>
      <c r="AA10" s="43"/>
    </row>
    <row r="11" spans="1:27" ht="48" customHeight="1" thickBot="1" x14ac:dyDescent="0.4">
      <c r="A11" s="6" t="s">
        <v>4</v>
      </c>
      <c r="B11" s="5" t="s">
        <v>134</v>
      </c>
      <c r="C11" s="3" t="s">
        <v>3</v>
      </c>
      <c r="E11" s="37" t="s">
        <v>75</v>
      </c>
      <c r="F11" s="38" t="s">
        <v>147</v>
      </c>
      <c r="G11" s="38" t="s">
        <v>146</v>
      </c>
      <c r="H11" s="38" t="s">
        <v>90</v>
      </c>
      <c r="I11" s="38" t="s">
        <v>144</v>
      </c>
      <c r="J11" s="362" t="s">
        <v>92</v>
      </c>
      <c r="K11" s="374"/>
      <c r="L11" s="374"/>
      <c r="M11" s="374"/>
      <c r="N11" s="374"/>
      <c r="P11" s="43" t="s">
        <v>77</v>
      </c>
      <c r="Q11" s="48">
        <v>0.9</v>
      </c>
      <c r="R11" s="46">
        <v>0.8</v>
      </c>
      <c r="S11" s="46">
        <v>0.7</v>
      </c>
      <c r="T11" s="47">
        <v>0.6</v>
      </c>
      <c r="U11" s="48">
        <v>0.5</v>
      </c>
      <c r="V11" s="46">
        <v>0.4</v>
      </c>
      <c r="W11" s="46">
        <v>0.3</v>
      </c>
      <c r="X11" s="46">
        <v>0.2</v>
      </c>
      <c r="Y11" s="46">
        <v>0.1</v>
      </c>
      <c r="Z11" s="46">
        <v>0.05</v>
      </c>
      <c r="AA11" s="45">
        <v>18537</v>
      </c>
    </row>
    <row r="12" spans="1:27" ht="19.5" customHeight="1" x14ac:dyDescent="0.35">
      <c r="A12" s="12" t="s">
        <v>49</v>
      </c>
      <c r="B12" s="12" t="s">
        <v>134</v>
      </c>
      <c r="C12" s="3"/>
      <c r="E12" s="33">
        <v>2012</v>
      </c>
      <c r="F12" s="33"/>
      <c r="G12" s="33"/>
      <c r="H12" s="33"/>
      <c r="I12" s="5"/>
      <c r="J12" s="362"/>
      <c r="K12" s="374"/>
      <c r="L12" s="374"/>
      <c r="M12" s="374"/>
      <c r="N12" s="374"/>
      <c r="P12" s="43">
        <v>2011</v>
      </c>
      <c r="Q12" s="43">
        <v>1030</v>
      </c>
      <c r="R12" s="43">
        <v>1035</v>
      </c>
      <c r="S12" s="43">
        <v>1040</v>
      </c>
      <c r="T12" s="43">
        <v>1050</v>
      </c>
      <c r="U12" s="43">
        <v>1070</v>
      </c>
      <c r="V12" s="43">
        <v>1075</v>
      </c>
      <c r="W12" s="43">
        <v>1090</v>
      </c>
      <c r="X12" s="43">
        <v>1095</v>
      </c>
      <c r="Y12" s="43">
        <v>1110</v>
      </c>
      <c r="Z12" s="43">
        <v>1110</v>
      </c>
      <c r="AA12" s="43">
        <v>1.0373829999999999</v>
      </c>
    </row>
    <row r="13" spans="1:27" ht="15" customHeight="1" x14ac:dyDescent="0.35">
      <c r="A13" s="12" t="s">
        <v>50</v>
      </c>
      <c r="B13" s="12" t="s">
        <v>134</v>
      </c>
      <c r="C13" s="3"/>
      <c r="E13" s="33">
        <v>2013</v>
      </c>
      <c r="F13" s="33"/>
      <c r="G13" s="33"/>
      <c r="H13" s="33"/>
      <c r="I13" s="5"/>
      <c r="J13" s="375" t="s">
        <v>91</v>
      </c>
      <c r="K13" s="376"/>
      <c r="L13" s="376"/>
      <c r="M13" s="376"/>
      <c r="N13" s="376"/>
      <c r="P13" s="43">
        <v>2012</v>
      </c>
      <c r="Q13" s="43">
        <v>1050</v>
      </c>
      <c r="R13" s="43">
        <v>1055</v>
      </c>
      <c r="S13" s="43">
        <v>1060</v>
      </c>
      <c r="T13" s="43">
        <v>1070</v>
      </c>
      <c r="U13" s="43">
        <v>1090</v>
      </c>
      <c r="V13" s="43">
        <v>1095</v>
      </c>
      <c r="W13" s="43">
        <v>1115</v>
      </c>
      <c r="X13" s="43">
        <v>1120</v>
      </c>
      <c r="Y13" s="43">
        <v>1125</v>
      </c>
      <c r="Z13" s="43">
        <v>1135</v>
      </c>
      <c r="AA13" s="43">
        <v>1.0321100000000001</v>
      </c>
    </row>
    <row r="14" spans="1:27" x14ac:dyDescent="0.35">
      <c r="A14" s="12" t="s">
        <v>51</v>
      </c>
      <c r="B14" s="12"/>
      <c r="C14" s="3" t="s">
        <v>52</v>
      </c>
      <c r="E14" s="33">
        <v>2014</v>
      </c>
      <c r="F14" s="33"/>
      <c r="G14" s="33"/>
      <c r="H14" s="33"/>
      <c r="I14" s="5"/>
      <c r="J14" s="375"/>
      <c r="K14" s="376"/>
      <c r="L14" s="376"/>
      <c r="M14" s="376"/>
      <c r="N14" s="376"/>
      <c r="P14" s="43">
        <v>2013</v>
      </c>
      <c r="Q14" s="43">
        <v>1065</v>
      </c>
      <c r="R14" s="43">
        <v>1070</v>
      </c>
      <c r="S14" s="43">
        <v>1075</v>
      </c>
      <c r="T14" s="43">
        <v>1085</v>
      </c>
      <c r="U14" s="43">
        <v>1105</v>
      </c>
      <c r="V14" s="43">
        <v>1110</v>
      </c>
      <c r="W14" s="43">
        <v>1130</v>
      </c>
      <c r="X14" s="43">
        <v>1135</v>
      </c>
      <c r="Y14" s="43">
        <v>1150</v>
      </c>
      <c r="Z14" s="43">
        <v>1150</v>
      </c>
      <c r="AA14" s="43">
        <v>1.040724</v>
      </c>
    </row>
    <row r="15" spans="1:27" ht="21.75" customHeight="1" x14ac:dyDescent="0.35">
      <c r="A15" s="12" t="s">
        <v>53</v>
      </c>
      <c r="B15" s="24"/>
      <c r="C15" s="3"/>
      <c r="E15" s="33">
        <v>2015</v>
      </c>
      <c r="F15" s="33"/>
      <c r="G15" s="33"/>
      <c r="H15" s="33"/>
      <c r="I15" s="5"/>
      <c r="J15" s="375"/>
      <c r="K15" s="376"/>
      <c r="L15" s="376"/>
      <c r="M15" s="376"/>
      <c r="N15" s="376"/>
      <c r="P15" s="43">
        <v>2014</v>
      </c>
      <c r="Q15" s="43">
        <v>1080</v>
      </c>
      <c r="R15" s="43">
        <v>1085</v>
      </c>
      <c r="S15" s="43">
        <v>1090</v>
      </c>
      <c r="T15" s="43">
        <v>1100</v>
      </c>
      <c r="U15" s="43">
        <v>1120</v>
      </c>
      <c r="V15" s="43">
        <v>1125</v>
      </c>
      <c r="W15" s="43">
        <v>1145</v>
      </c>
      <c r="X15" s="43">
        <v>1150</v>
      </c>
      <c r="Y15" s="43">
        <v>1165</v>
      </c>
      <c r="Z15" s="43">
        <v>1170</v>
      </c>
      <c r="AA15" s="43">
        <v>1.040179</v>
      </c>
    </row>
    <row r="16" spans="1:27" x14ac:dyDescent="0.35">
      <c r="A16" s="239" t="s">
        <v>41</v>
      </c>
      <c r="B16" s="379" t="s">
        <v>97</v>
      </c>
      <c r="E16" s="33">
        <v>2016</v>
      </c>
      <c r="F16" s="33"/>
      <c r="G16" s="33"/>
      <c r="H16" s="33"/>
      <c r="I16" s="5"/>
      <c r="J16" s="375"/>
      <c r="K16" s="376"/>
      <c r="L16" s="376"/>
      <c r="M16" s="376"/>
      <c r="N16" s="376"/>
      <c r="P16" s="43">
        <v>2015</v>
      </c>
      <c r="Q16" s="43">
        <v>1095</v>
      </c>
      <c r="R16" s="43">
        <v>1100</v>
      </c>
      <c r="S16" s="43">
        <v>1105</v>
      </c>
      <c r="T16" s="43">
        <v>1115</v>
      </c>
      <c r="U16" s="43">
        <v>1135</v>
      </c>
      <c r="V16" s="43">
        <v>1140</v>
      </c>
      <c r="W16" s="43">
        <v>1160</v>
      </c>
      <c r="X16" s="43">
        <v>1165</v>
      </c>
      <c r="Y16" s="43">
        <v>1170</v>
      </c>
      <c r="Z16" s="43">
        <v>1180</v>
      </c>
      <c r="AA16" s="43">
        <v>1.030837</v>
      </c>
    </row>
    <row r="17" spans="1:27" ht="60.75" customHeight="1" x14ac:dyDescent="0.35">
      <c r="A17" s="239" t="s">
        <v>7</v>
      </c>
      <c r="B17" s="380"/>
      <c r="C17" s="3" t="s">
        <v>21</v>
      </c>
      <c r="E17" s="33">
        <v>2017</v>
      </c>
      <c r="F17" s="33"/>
      <c r="G17" s="33"/>
      <c r="H17" s="33"/>
      <c r="I17" s="5"/>
      <c r="J17" s="377"/>
      <c r="K17" s="378"/>
      <c r="L17" s="378"/>
      <c r="M17" s="378"/>
      <c r="N17" s="378"/>
      <c r="P17" s="43">
        <v>2016</v>
      </c>
      <c r="Q17" s="43">
        <v>1105</v>
      </c>
      <c r="R17" s="43">
        <v>1110</v>
      </c>
      <c r="S17" s="43">
        <v>1115</v>
      </c>
      <c r="T17" s="43">
        <v>1125</v>
      </c>
      <c r="U17" s="43">
        <v>1145</v>
      </c>
      <c r="V17" s="43">
        <v>1150</v>
      </c>
      <c r="W17" s="43">
        <v>1170</v>
      </c>
      <c r="X17" s="43">
        <v>1175</v>
      </c>
      <c r="Y17" s="43">
        <v>1190</v>
      </c>
      <c r="Z17" s="43">
        <v>1195</v>
      </c>
      <c r="AA17" s="43">
        <v>1.039301</v>
      </c>
    </row>
    <row r="18" spans="1:27" x14ac:dyDescent="0.35">
      <c r="A18" s="89" t="s">
        <v>72</v>
      </c>
      <c r="B18" s="89"/>
      <c r="C18" s="3" t="s">
        <v>73</v>
      </c>
      <c r="E18" s="33">
        <v>2018</v>
      </c>
      <c r="F18" s="33"/>
      <c r="G18" s="33"/>
      <c r="H18" s="33"/>
      <c r="I18" s="5"/>
      <c r="J18" s="34" t="s">
        <v>89</v>
      </c>
      <c r="K18" s="35"/>
      <c r="L18" s="35"/>
      <c r="M18" s="35"/>
      <c r="N18" s="36"/>
      <c r="P18" s="43">
        <v>2017</v>
      </c>
      <c r="Q18" s="43">
        <v>1115</v>
      </c>
      <c r="R18" s="43">
        <v>1120</v>
      </c>
      <c r="S18" s="43">
        <v>1125</v>
      </c>
      <c r="T18" s="43">
        <v>1135</v>
      </c>
      <c r="U18" s="43">
        <v>1155</v>
      </c>
      <c r="V18" s="43">
        <v>1160</v>
      </c>
      <c r="W18" s="43">
        <v>1180</v>
      </c>
      <c r="X18" s="43">
        <v>1185</v>
      </c>
      <c r="Y18" s="43">
        <v>1195</v>
      </c>
      <c r="Z18" s="43">
        <v>1205</v>
      </c>
      <c r="AA18" s="43">
        <v>1.034632</v>
      </c>
    </row>
    <row r="19" spans="1:27" x14ac:dyDescent="0.35">
      <c r="A19" s="89" t="s">
        <v>68</v>
      </c>
      <c r="B19" s="90"/>
      <c r="C19" s="3" t="s">
        <v>69</v>
      </c>
      <c r="E19" s="33">
        <v>2019</v>
      </c>
      <c r="F19" s="33"/>
      <c r="G19" s="33"/>
      <c r="H19" s="33"/>
      <c r="I19" s="5"/>
      <c r="J19" s="353"/>
      <c r="K19" s="354"/>
      <c r="L19" s="354"/>
      <c r="M19" s="354"/>
      <c r="N19" s="355"/>
      <c r="P19" s="43">
        <v>2018</v>
      </c>
      <c r="Q19" s="43">
        <v>1125</v>
      </c>
      <c r="R19" s="43">
        <v>1130</v>
      </c>
      <c r="S19" s="43">
        <v>1140</v>
      </c>
      <c r="T19" s="43">
        <v>1150</v>
      </c>
      <c r="U19" s="43">
        <v>1170</v>
      </c>
      <c r="V19" s="43">
        <v>1175</v>
      </c>
      <c r="W19" s="43">
        <v>1195</v>
      </c>
      <c r="X19" s="43">
        <v>1200</v>
      </c>
      <c r="Y19" s="43">
        <v>1215</v>
      </c>
      <c r="Z19" s="43">
        <v>1215</v>
      </c>
      <c r="AA19" s="43">
        <v>1.038462</v>
      </c>
    </row>
    <row r="20" spans="1:27" ht="21" customHeight="1" x14ac:dyDescent="0.35">
      <c r="A20" s="89" t="s">
        <v>67</v>
      </c>
      <c r="B20" s="89"/>
      <c r="C20" s="3" t="s">
        <v>70</v>
      </c>
      <c r="E20" s="33">
        <v>2020</v>
      </c>
      <c r="F20" s="33"/>
      <c r="G20" s="33"/>
      <c r="H20" s="33"/>
      <c r="I20" s="5"/>
      <c r="J20" s="356"/>
      <c r="K20" s="357"/>
      <c r="L20" s="357"/>
      <c r="M20" s="357"/>
      <c r="N20" s="358"/>
      <c r="P20" s="43">
        <v>2019</v>
      </c>
      <c r="Q20" s="43">
        <v>1135</v>
      </c>
      <c r="R20" s="43">
        <v>1140</v>
      </c>
      <c r="S20" s="43">
        <v>1150</v>
      </c>
      <c r="T20" s="43">
        <v>1160</v>
      </c>
      <c r="U20" s="43">
        <v>1180</v>
      </c>
      <c r="V20" s="43">
        <v>1185</v>
      </c>
      <c r="W20" s="43">
        <v>1205</v>
      </c>
      <c r="X20" s="43">
        <v>1210</v>
      </c>
      <c r="Y20" s="43">
        <v>1225</v>
      </c>
      <c r="Z20" s="43">
        <v>1230</v>
      </c>
      <c r="AA20" s="43">
        <v>1.0381359999999999</v>
      </c>
    </row>
    <row r="21" spans="1:27" ht="48.75" customHeight="1" x14ac:dyDescent="0.35">
      <c r="A21" s="5" t="s">
        <v>98</v>
      </c>
      <c r="B21" s="243" t="s">
        <v>99</v>
      </c>
      <c r="C21" s="3" t="s">
        <v>58</v>
      </c>
      <c r="E21" s="33">
        <v>2021</v>
      </c>
      <c r="F21" s="33"/>
      <c r="G21" s="33"/>
      <c r="H21" s="33"/>
      <c r="I21" s="5"/>
      <c r="J21" s="359"/>
      <c r="K21" s="360"/>
      <c r="L21" s="360"/>
      <c r="M21" s="360"/>
      <c r="N21" s="361"/>
      <c r="P21" s="43">
        <v>2020</v>
      </c>
      <c r="Q21" s="43">
        <v>1145</v>
      </c>
      <c r="R21" s="43">
        <v>1150</v>
      </c>
      <c r="S21" s="43">
        <v>1155</v>
      </c>
      <c r="T21" s="43">
        <v>1170</v>
      </c>
      <c r="U21" s="43">
        <v>1190</v>
      </c>
      <c r="V21" s="43">
        <v>1195</v>
      </c>
      <c r="W21" s="43">
        <v>1215</v>
      </c>
      <c r="X21" s="43">
        <v>1225</v>
      </c>
      <c r="Y21" s="43">
        <v>1235</v>
      </c>
      <c r="Z21" s="43">
        <v>1240</v>
      </c>
      <c r="AA21" s="43">
        <v>1.0378149999999999</v>
      </c>
    </row>
    <row r="22" spans="1:27" s="2" customFormat="1" x14ac:dyDescent="0.35">
      <c r="A22" s="6" t="s">
        <v>5</v>
      </c>
      <c r="B22" s="101" t="s">
        <v>844</v>
      </c>
      <c r="C22" s="3" t="s">
        <v>6</v>
      </c>
      <c r="E22" s="33">
        <v>2022</v>
      </c>
      <c r="F22" s="33"/>
      <c r="G22" s="33"/>
      <c r="H22" s="33"/>
      <c r="I22" s="5"/>
      <c r="P22" s="43" t="s">
        <v>78</v>
      </c>
      <c r="Q22" s="43"/>
      <c r="R22" s="43"/>
      <c r="S22" s="43"/>
      <c r="T22" s="43"/>
      <c r="U22" s="43"/>
      <c r="V22" s="43"/>
      <c r="W22" s="43"/>
      <c r="X22" s="43"/>
      <c r="Y22" s="43"/>
      <c r="Z22" s="43"/>
      <c r="AA22" s="43"/>
    </row>
    <row r="23" spans="1:27" s="2" customFormat="1" ht="26.4" customHeight="1" x14ac:dyDescent="0.35">
      <c r="A23" s="5" t="s">
        <v>55</v>
      </c>
      <c r="B23" s="23" t="s">
        <v>527</v>
      </c>
      <c r="C23" s="3" t="s">
        <v>54</v>
      </c>
      <c r="E23" s="33">
        <v>2023</v>
      </c>
      <c r="F23" s="33"/>
      <c r="G23" s="33"/>
      <c r="H23" s="33"/>
      <c r="I23" s="5"/>
      <c r="J23" s="362" t="s">
        <v>96</v>
      </c>
      <c r="K23" s="363"/>
      <c r="L23" s="363"/>
      <c r="M23" s="363"/>
      <c r="N23" s="363"/>
      <c r="P23" s="43" t="s">
        <v>79</v>
      </c>
      <c r="Q23" s="43">
        <v>1030</v>
      </c>
      <c r="R23" s="43">
        <v>1035</v>
      </c>
      <c r="S23" s="43">
        <v>1035</v>
      </c>
      <c r="T23" s="43">
        <v>1035</v>
      </c>
      <c r="U23" s="43">
        <v>1045</v>
      </c>
      <c r="V23" s="43">
        <v>1050</v>
      </c>
      <c r="W23" s="43">
        <v>1055</v>
      </c>
      <c r="X23" s="43">
        <v>1055</v>
      </c>
      <c r="Y23" s="43">
        <v>1060</v>
      </c>
      <c r="Z23" s="43">
        <v>1070</v>
      </c>
      <c r="AA23" s="43">
        <v>1.014354</v>
      </c>
    </row>
    <row r="24" spans="1:27" ht="30.75" customHeight="1" x14ac:dyDescent="0.35">
      <c r="A24" s="5" t="s">
        <v>56</v>
      </c>
      <c r="B24" s="22"/>
      <c r="C24" s="3" t="s">
        <v>57</v>
      </c>
      <c r="E24" s="33">
        <v>2024</v>
      </c>
      <c r="F24" s="33"/>
      <c r="G24" s="33"/>
      <c r="H24" s="33"/>
      <c r="I24" s="5"/>
      <c r="J24" s="362"/>
      <c r="K24" s="363"/>
      <c r="L24" s="363"/>
      <c r="M24" s="363"/>
      <c r="N24" s="363"/>
      <c r="P24" s="43" t="s">
        <v>80</v>
      </c>
      <c r="Q24" s="43">
        <v>1040</v>
      </c>
      <c r="R24" s="43">
        <v>1045</v>
      </c>
      <c r="S24" s="43">
        <v>1045</v>
      </c>
      <c r="T24" s="43">
        <v>1045</v>
      </c>
      <c r="U24" s="43">
        <v>1055</v>
      </c>
      <c r="V24" s="43">
        <v>1060</v>
      </c>
      <c r="W24" s="43">
        <v>1065</v>
      </c>
      <c r="X24" s="43">
        <v>1065</v>
      </c>
      <c r="Y24" s="43">
        <v>1070</v>
      </c>
      <c r="Z24" s="43">
        <v>1080</v>
      </c>
      <c r="AA24" s="43">
        <v>1.0142180000000001</v>
      </c>
    </row>
    <row r="25" spans="1:27" s="2" customFormat="1" x14ac:dyDescent="0.35">
      <c r="A25" s="18"/>
      <c r="B25" s="19"/>
      <c r="C25" s="3"/>
      <c r="E25" s="33">
        <v>2025</v>
      </c>
      <c r="F25" s="33"/>
      <c r="G25" s="33"/>
      <c r="H25" s="33"/>
      <c r="I25" s="5"/>
      <c r="J25" s="362"/>
      <c r="K25" s="363"/>
      <c r="L25" s="363"/>
      <c r="M25" s="363"/>
      <c r="N25" s="363"/>
      <c r="P25" s="43" t="s">
        <v>81</v>
      </c>
      <c r="Q25" s="43">
        <v>1050</v>
      </c>
      <c r="R25" s="43">
        <v>1055</v>
      </c>
      <c r="S25" s="43">
        <v>1055</v>
      </c>
      <c r="T25" s="43">
        <v>1055</v>
      </c>
      <c r="U25" s="43">
        <v>1065</v>
      </c>
      <c r="V25" s="43">
        <v>1070</v>
      </c>
      <c r="W25" s="43">
        <v>1075</v>
      </c>
      <c r="X25" s="43">
        <v>1075</v>
      </c>
      <c r="Y25" s="43">
        <v>1080</v>
      </c>
      <c r="Z25" s="43">
        <v>1095</v>
      </c>
      <c r="AA25" s="43">
        <v>1.0140849999999999</v>
      </c>
    </row>
    <row r="26" spans="1:27" x14ac:dyDescent="0.35">
      <c r="A26" s="364" t="s">
        <v>71</v>
      </c>
      <c r="B26" s="364"/>
      <c r="E26" s="33">
        <v>2026</v>
      </c>
      <c r="F26" s="33"/>
      <c r="G26" s="33"/>
      <c r="H26" s="33"/>
      <c r="I26" s="5"/>
      <c r="P26" s="43" t="s">
        <v>82</v>
      </c>
      <c r="Q26" s="43">
        <v>1055</v>
      </c>
      <c r="R26" s="43">
        <v>1060</v>
      </c>
      <c r="S26" s="43">
        <v>1060</v>
      </c>
      <c r="T26" s="43">
        <v>1060</v>
      </c>
      <c r="U26" s="43">
        <v>1070</v>
      </c>
      <c r="V26" s="43">
        <v>1075</v>
      </c>
      <c r="W26" s="43">
        <v>1080</v>
      </c>
      <c r="X26" s="43">
        <v>1080</v>
      </c>
      <c r="Y26" s="43">
        <v>1085</v>
      </c>
      <c r="Z26" s="43">
        <v>1095</v>
      </c>
      <c r="AA26" s="43">
        <v>1.014019</v>
      </c>
    </row>
    <row r="27" spans="1:27" x14ac:dyDescent="0.35">
      <c r="A27" s="5" t="s">
        <v>28</v>
      </c>
      <c r="B27" s="5"/>
      <c r="E27" s="33">
        <v>2027</v>
      </c>
      <c r="F27" s="33"/>
      <c r="G27" s="33"/>
      <c r="H27" s="33"/>
      <c r="I27" s="5"/>
      <c r="P27" s="43" t="s">
        <v>83</v>
      </c>
      <c r="Q27" s="43">
        <v>1060</v>
      </c>
      <c r="R27" s="43">
        <v>1065</v>
      </c>
      <c r="S27" s="43">
        <v>1065</v>
      </c>
      <c r="T27" s="43">
        <v>1065</v>
      </c>
      <c r="U27" s="43">
        <v>1075</v>
      </c>
      <c r="V27" s="43">
        <v>1080</v>
      </c>
      <c r="W27" s="43">
        <v>1085</v>
      </c>
      <c r="X27" s="43">
        <v>1085</v>
      </c>
      <c r="Y27" s="43">
        <v>1090</v>
      </c>
      <c r="Z27" s="43">
        <v>1110</v>
      </c>
      <c r="AA27" s="43">
        <v>1.0139530000000001</v>
      </c>
    </row>
    <row r="28" spans="1:27" x14ac:dyDescent="0.35">
      <c r="A28" s="5" t="s">
        <v>29</v>
      </c>
      <c r="B28" s="5"/>
      <c r="E28" s="33">
        <v>2028</v>
      </c>
      <c r="F28" s="33"/>
      <c r="G28" s="33"/>
      <c r="H28" s="33"/>
      <c r="I28" s="5"/>
      <c r="P28" s="43" t="s">
        <v>84</v>
      </c>
      <c r="Q28" s="43">
        <v>1065</v>
      </c>
      <c r="R28" s="43">
        <v>1070</v>
      </c>
      <c r="S28" s="43">
        <v>1070</v>
      </c>
      <c r="T28" s="43">
        <v>1070</v>
      </c>
      <c r="U28" s="43">
        <v>1080</v>
      </c>
      <c r="V28" s="43">
        <v>1085</v>
      </c>
      <c r="W28" s="43">
        <v>1090</v>
      </c>
      <c r="X28" s="43">
        <v>1090</v>
      </c>
      <c r="Y28" s="43">
        <v>1100</v>
      </c>
      <c r="Z28" s="43">
        <v>1110</v>
      </c>
      <c r="AA28" s="43">
        <v>1.018519</v>
      </c>
    </row>
    <row r="29" spans="1:27" ht="39.75" customHeight="1" x14ac:dyDescent="0.35">
      <c r="A29" s="5" t="s">
        <v>30</v>
      </c>
      <c r="B29" s="23"/>
      <c r="C29" s="1" t="s">
        <v>43</v>
      </c>
      <c r="E29" s="33">
        <v>2029</v>
      </c>
      <c r="F29" s="33"/>
      <c r="G29" s="33"/>
      <c r="H29" s="33"/>
      <c r="I29" s="5"/>
      <c r="P29" s="43" t="s">
        <v>85</v>
      </c>
      <c r="Q29" s="43">
        <v>1075</v>
      </c>
      <c r="R29" s="43">
        <v>1080</v>
      </c>
      <c r="S29" s="43">
        <v>1080</v>
      </c>
      <c r="T29" s="43">
        <v>1080</v>
      </c>
      <c r="U29" s="43">
        <v>1090</v>
      </c>
      <c r="V29" s="43">
        <v>1095</v>
      </c>
      <c r="W29" s="43">
        <v>1100</v>
      </c>
      <c r="X29" s="43">
        <v>1100</v>
      </c>
      <c r="Y29" s="43">
        <v>1105</v>
      </c>
      <c r="Z29" s="43">
        <v>1120</v>
      </c>
      <c r="AA29" s="43">
        <v>1.0137609999999999</v>
      </c>
    </row>
    <row r="30" spans="1:27" x14ac:dyDescent="0.35">
      <c r="A30" s="5" t="s">
        <v>44</v>
      </c>
      <c r="B30" s="5"/>
      <c r="E30" s="33">
        <v>2030</v>
      </c>
      <c r="F30" s="33"/>
      <c r="G30" s="33"/>
      <c r="H30" s="33"/>
      <c r="I30" s="5"/>
      <c r="P30" s="43" t="s">
        <v>86</v>
      </c>
      <c r="Q30" s="43">
        <v>1080</v>
      </c>
      <c r="R30" s="43">
        <v>1085</v>
      </c>
      <c r="S30" s="43">
        <v>1085</v>
      </c>
      <c r="T30" s="43">
        <v>1085</v>
      </c>
      <c r="U30" s="43">
        <v>1095</v>
      </c>
      <c r="V30" s="43">
        <v>1100</v>
      </c>
      <c r="W30" s="43">
        <v>1105</v>
      </c>
      <c r="X30" s="43">
        <v>1105</v>
      </c>
      <c r="Y30" s="43">
        <v>1110</v>
      </c>
      <c r="Z30" s="43">
        <v>1120</v>
      </c>
      <c r="AA30" s="43">
        <v>1.0136989999999999</v>
      </c>
    </row>
    <row r="31" spans="1:27" x14ac:dyDescent="0.35">
      <c r="A31" s="5" t="s">
        <v>47</v>
      </c>
      <c r="B31" s="5"/>
      <c r="E31" s="33">
        <v>2031</v>
      </c>
      <c r="F31" s="33"/>
      <c r="G31" s="33"/>
      <c r="H31" s="33"/>
      <c r="I31" s="5"/>
      <c r="P31" s="43" t="s">
        <v>87</v>
      </c>
      <c r="Q31" s="43">
        <v>1085</v>
      </c>
      <c r="R31" s="43">
        <v>1090</v>
      </c>
      <c r="S31" s="43">
        <v>1090</v>
      </c>
      <c r="T31" s="43">
        <v>1090</v>
      </c>
      <c r="U31" s="43">
        <v>1100</v>
      </c>
      <c r="V31" s="43">
        <v>1105</v>
      </c>
      <c r="W31" s="43">
        <v>1110</v>
      </c>
      <c r="X31" s="43">
        <v>1110</v>
      </c>
      <c r="Y31" s="43">
        <v>1115</v>
      </c>
      <c r="Z31" s="43">
        <v>1125</v>
      </c>
      <c r="AA31" s="43">
        <v>1.013636</v>
      </c>
    </row>
    <row r="32" spans="1:27" x14ac:dyDescent="0.35">
      <c r="A32" s="5" t="s">
        <v>45</v>
      </c>
      <c r="B32" s="5"/>
      <c r="P32" s="43" t="s">
        <v>88</v>
      </c>
      <c r="Q32" s="43">
        <v>1090</v>
      </c>
      <c r="R32" s="43">
        <v>1095</v>
      </c>
      <c r="S32" s="43">
        <v>1095</v>
      </c>
      <c r="T32" s="43">
        <v>1095</v>
      </c>
      <c r="U32" s="43">
        <v>1105</v>
      </c>
      <c r="V32" s="43">
        <v>1110</v>
      </c>
      <c r="W32" s="43">
        <v>1115</v>
      </c>
      <c r="X32" s="43">
        <v>1115</v>
      </c>
      <c r="Y32" s="43">
        <v>1120</v>
      </c>
      <c r="Z32" s="43">
        <v>1130</v>
      </c>
      <c r="AA32" s="43">
        <v>1.0135749999999999</v>
      </c>
    </row>
    <row r="33" spans="1:16" x14ac:dyDescent="0.35">
      <c r="A33" s="5" t="s">
        <v>46</v>
      </c>
      <c r="B33" s="5"/>
      <c r="E33" s="32"/>
      <c r="F33" s="32"/>
      <c r="G33" s="32"/>
      <c r="H33" s="32"/>
      <c r="I33" s="2"/>
    </row>
    <row r="34" spans="1:16" s="2" customFormat="1" ht="16.5" customHeight="1" x14ac:dyDescent="0.35">
      <c r="A34" s="93"/>
      <c r="B34" s="94"/>
      <c r="C34" s="3"/>
      <c r="E34" s="26"/>
      <c r="F34" s="26"/>
      <c r="G34" s="26"/>
      <c r="H34" s="26"/>
      <c r="I34"/>
      <c r="P34" s="136"/>
    </row>
    <row r="35" spans="1:16" x14ac:dyDescent="0.35">
      <c r="A35" s="80"/>
      <c r="B35" s="80"/>
    </row>
    <row r="39" spans="1:16" x14ac:dyDescent="0.35">
      <c r="A39" s="81"/>
    </row>
    <row r="57" spans="1:16" x14ac:dyDescent="0.35">
      <c r="A57" s="80"/>
      <c r="B57" s="80"/>
      <c r="C57"/>
      <c r="E57"/>
      <c r="F57"/>
      <c r="G57"/>
      <c r="H57"/>
      <c r="P57"/>
    </row>
    <row r="58" spans="1:16" x14ac:dyDescent="0.35">
      <c r="A58" s="92"/>
      <c r="B58" s="80"/>
      <c r="C58"/>
      <c r="E58"/>
      <c r="F58"/>
      <c r="G58"/>
      <c r="H58"/>
      <c r="P58"/>
    </row>
  </sheetData>
  <mergeCells count="10">
    <mergeCell ref="J19:N21"/>
    <mergeCell ref="J23:N25"/>
    <mergeCell ref="A26:B26"/>
    <mergeCell ref="D1:H1"/>
    <mergeCell ref="A6:B6"/>
    <mergeCell ref="E8:I8"/>
    <mergeCell ref="E10:H10"/>
    <mergeCell ref="J11:N12"/>
    <mergeCell ref="J13:N17"/>
    <mergeCell ref="B16:B17"/>
  </mergeCells>
  <pageMargins left="0.7" right="0.7" top="0.75" bottom="0.75" header="0.3" footer="0.3"/>
  <pageSetup scale="5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A58"/>
  <sheetViews>
    <sheetView zoomScale="80" zoomScaleNormal="80" workbookViewId="0"/>
  </sheetViews>
  <sheetFormatPr defaultRowHeight="14.5" x14ac:dyDescent="0.35"/>
  <cols>
    <col min="1" max="1" width="63.6328125" customWidth="1"/>
    <col min="2" max="2" width="73.453125" customWidth="1"/>
    <col min="3" max="3" width="44.453125" style="1" customWidth="1"/>
    <col min="5" max="5" width="8.90625" style="26"/>
    <col min="6" max="6" width="14.453125" style="26" customWidth="1"/>
    <col min="7" max="7" width="15.453125" style="26" customWidth="1"/>
    <col min="8" max="8" width="18" style="26" customWidth="1"/>
    <col min="9" max="9" width="15.6328125" customWidth="1"/>
    <col min="16" max="16" width="11.453125" style="135" customWidth="1"/>
  </cols>
  <sheetData>
    <row r="1" spans="1:27" ht="62.25" customHeight="1" x14ac:dyDescent="0.45">
      <c r="A1" s="345" t="s">
        <v>838</v>
      </c>
      <c r="B1" s="52"/>
      <c r="D1" s="365" t="s">
        <v>649</v>
      </c>
      <c r="E1" s="366"/>
      <c r="F1" s="366"/>
      <c r="G1" s="366"/>
      <c r="H1" s="367"/>
    </row>
    <row r="2" spans="1:27" x14ac:dyDescent="0.35">
      <c r="A2" s="319" t="s">
        <v>812</v>
      </c>
    </row>
    <row r="3" spans="1:27" ht="15" customHeight="1" x14ac:dyDescent="0.35">
      <c r="A3" s="4" t="s">
        <v>8</v>
      </c>
      <c r="B3" s="4"/>
    </row>
    <row r="4" spans="1:27" ht="15" customHeight="1" x14ac:dyDescent="0.35">
      <c r="A4" s="15" t="s">
        <v>9</v>
      </c>
      <c r="B4" s="15"/>
    </row>
    <row r="5" spans="1:27" x14ac:dyDescent="0.35">
      <c r="C5" s="1" t="s">
        <v>31</v>
      </c>
    </row>
    <row r="6" spans="1:27" x14ac:dyDescent="0.35">
      <c r="A6" s="368" t="s">
        <v>10</v>
      </c>
      <c r="B6" s="369"/>
      <c r="C6" s="3"/>
    </row>
    <row r="7" spans="1:27" ht="21" customHeight="1" x14ac:dyDescent="0.35">
      <c r="A7" s="6" t="s">
        <v>0</v>
      </c>
      <c r="B7" s="5" t="s">
        <v>821</v>
      </c>
      <c r="C7" s="3"/>
    </row>
    <row r="8" spans="1:27" ht="97.75" customHeight="1" x14ac:dyDescent="0.35">
      <c r="A8" s="6" t="s">
        <v>238</v>
      </c>
      <c r="B8" s="257" t="s">
        <v>841</v>
      </c>
      <c r="C8" s="3"/>
      <c r="E8" s="370" t="s">
        <v>100</v>
      </c>
      <c r="F8" s="370"/>
      <c r="G8" s="370"/>
      <c r="H8" s="370"/>
      <c r="I8" s="370"/>
    </row>
    <row r="9" spans="1:27" ht="180" customHeight="1" x14ac:dyDescent="0.35">
      <c r="A9" s="6" t="s">
        <v>820</v>
      </c>
      <c r="B9" s="257" t="s">
        <v>842</v>
      </c>
      <c r="C9" s="3"/>
      <c r="E9" s="339"/>
      <c r="F9" s="339"/>
      <c r="G9" s="339"/>
      <c r="H9" s="339"/>
      <c r="I9" s="339"/>
    </row>
    <row r="10" spans="1:27" ht="15" thickBot="1" x14ac:dyDescent="0.4">
      <c r="A10" s="6" t="s">
        <v>1</v>
      </c>
      <c r="B10" s="5" t="s">
        <v>814</v>
      </c>
      <c r="C10" s="3" t="s">
        <v>48</v>
      </c>
      <c r="E10" s="371" t="s">
        <v>53</v>
      </c>
      <c r="F10" s="372"/>
      <c r="G10" s="372"/>
      <c r="H10" s="373"/>
      <c r="I10" s="246" t="s">
        <v>517</v>
      </c>
      <c r="J10" t="s">
        <v>74</v>
      </c>
      <c r="P10" s="43" t="s">
        <v>76</v>
      </c>
      <c r="Q10" s="43"/>
      <c r="R10" s="43"/>
      <c r="S10" s="43"/>
      <c r="T10" s="43"/>
      <c r="U10" s="43"/>
      <c r="V10" s="43"/>
      <c r="W10" s="43"/>
      <c r="X10" s="43"/>
      <c r="Y10" s="43"/>
      <c r="Z10" s="43"/>
      <c r="AA10" s="43"/>
    </row>
    <row r="11" spans="1:27" ht="48" customHeight="1" thickBot="1" x14ac:dyDescent="0.4">
      <c r="A11" s="6" t="s">
        <v>4</v>
      </c>
      <c r="B11" s="5" t="s">
        <v>134</v>
      </c>
      <c r="C11" s="3" t="s">
        <v>3</v>
      </c>
      <c r="E11" s="37" t="s">
        <v>75</v>
      </c>
      <c r="F11" s="38" t="s">
        <v>147</v>
      </c>
      <c r="G11" s="38" t="s">
        <v>146</v>
      </c>
      <c r="H11" s="38" t="s">
        <v>90</v>
      </c>
      <c r="I11" s="38" t="s">
        <v>144</v>
      </c>
      <c r="J11" s="362" t="s">
        <v>92</v>
      </c>
      <c r="K11" s="374"/>
      <c r="L11" s="374"/>
      <c r="M11" s="374"/>
      <c r="N11" s="374"/>
      <c r="P11" s="43" t="s">
        <v>77</v>
      </c>
      <c r="Q11" s="48">
        <v>0.9</v>
      </c>
      <c r="R11" s="46">
        <v>0.8</v>
      </c>
      <c r="S11" s="46">
        <v>0.7</v>
      </c>
      <c r="T11" s="47">
        <v>0.6</v>
      </c>
      <c r="U11" s="48">
        <v>0.5</v>
      </c>
      <c r="V11" s="46">
        <v>0.4</v>
      </c>
      <c r="W11" s="46">
        <v>0.3</v>
      </c>
      <c r="X11" s="46">
        <v>0.2</v>
      </c>
      <c r="Y11" s="46">
        <v>0.1</v>
      </c>
      <c r="Z11" s="46">
        <v>0.05</v>
      </c>
      <c r="AA11" s="45">
        <v>18537</v>
      </c>
    </row>
    <row r="12" spans="1:27" ht="19.5" customHeight="1" x14ac:dyDescent="0.35">
      <c r="A12" s="12" t="s">
        <v>49</v>
      </c>
      <c r="B12" s="12" t="s">
        <v>134</v>
      </c>
      <c r="C12" s="3"/>
      <c r="E12" s="33">
        <v>2012</v>
      </c>
      <c r="F12" s="33"/>
      <c r="G12" s="33"/>
      <c r="H12" s="33"/>
      <c r="I12" s="5"/>
      <c r="J12" s="362"/>
      <c r="K12" s="374"/>
      <c r="L12" s="374"/>
      <c r="M12" s="374"/>
      <c r="N12" s="374"/>
      <c r="P12" s="43">
        <v>2011</v>
      </c>
      <c r="Q12" s="43">
        <v>1030</v>
      </c>
      <c r="R12" s="43">
        <v>1035</v>
      </c>
      <c r="S12" s="43">
        <v>1040</v>
      </c>
      <c r="T12" s="43">
        <v>1050</v>
      </c>
      <c r="U12" s="43">
        <v>1070</v>
      </c>
      <c r="V12" s="43">
        <v>1075</v>
      </c>
      <c r="W12" s="43">
        <v>1090</v>
      </c>
      <c r="X12" s="43">
        <v>1095</v>
      </c>
      <c r="Y12" s="43">
        <v>1110</v>
      </c>
      <c r="Z12" s="43">
        <v>1110</v>
      </c>
      <c r="AA12" s="43">
        <v>1.0373829999999999</v>
      </c>
    </row>
    <row r="13" spans="1:27" ht="15" customHeight="1" x14ac:dyDescent="0.35">
      <c r="A13" s="12" t="s">
        <v>50</v>
      </c>
      <c r="B13" s="12" t="s">
        <v>134</v>
      </c>
      <c r="C13" s="3"/>
      <c r="E13" s="33">
        <v>2013</v>
      </c>
      <c r="F13" s="33"/>
      <c r="G13" s="33"/>
      <c r="H13" s="33"/>
      <c r="I13" s="5"/>
      <c r="J13" s="375" t="s">
        <v>91</v>
      </c>
      <c r="K13" s="376"/>
      <c r="L13" s="376"/>
      <c r="M13" s="376"/>
      <c r="N13" s="376"/>
      <c r="P13" s="43">
        <v>2012</v>
      </c>
      <c r="Q13" s="43">
        <v>1050</v>
      </c>
      <c r="R13" s="43">
        <v>1055</v>
      </c>
      <c r="S13" s="43">
        <v>1060</v>
      </c>
      <c r="T13" s="43">
        <v>1070</v>
      </c>
      <c r="U13" s="43">
        <v>1090</v>
      </c>
      <c r="V13" s="43">
        <v>1095</v>
      </c>
      <c r="W13" s="43">
        <v>1115</v>
      </c>
      <c r="X13" s="43">
        <v>1120</v>
      </c>
      <c r="Y13" s="43">
        <v>1125</v>
      </c>
      <c r="Z13" s="43">
        <v>1135</v>
      </c>
      <c r="AA13" s="43">
        <v>1.0321100000000001</v>
      </c>
    </row>
    <row r="14" spans="1:27" x14ac:dyDescent="0.35">
      <c r="A14" s="12" t="s">
        <v>51</v>
      </c>
      <c r="B14" s="12"/>
      <c r="C14" s="3" t="s">
        <v>52</v>
      </c>
      <c r="E14" s="33">
        <v>2014</v>
      </c>
      <c r="F14" s="33"/>
      <c r="G14" s="33"/>
      <c r="H14" s="33"/>
      <c r="I14" s="5"/>
      <c r="J14" s="375"/>
      <c r="K14" s="376"/>
      <c r="L14" s="376"/>
      <c r="M14" s="376"/>
      <c r="N14" s="376"/>
      <c r="P14" s="43">
        <v>2013</v>
      </c>
      <c r="Q14" s="43">
        <v>1065</v>
      </c>
      <c r="R14" s="43">
        <v>1070</v>
      </c>
      <c r="S14" s="43">
        <v>1075</v>
      </c>
      <c r="T14" s="43">
        <v>1085</v>
      </c>
      <c r="U14" s="43">
        <v>1105</v>
      </c>
      <c r="V14" s="43">
        <v>1110</v>
      </c>
      <c r="W14" s="43">
        <v>1130</v>
      </c>
      <c r="X14" s="43">
        <v>1135</v>
      </c>
      <c r="Y14" s="43">
        <v>1150</v>
      </c>
      <c r="Z14" s="43">
        <v>1150</v>
      </c>
      <c r="AA14" s="43">
        <v>1.040724</v>
      </c>
    </row>
    <row r="15" spans="1:27" ht="21.75" customHeight="1" x14ac:dyDescent="0.35">
      <c r="A15" s="12" t="s">
        <v>53</v>
      </c>
      <c r="B15" s="24"/>
      <c r="C15" s="3"/>
      <c r="E15" s="33">
        <v>2015</v>
      </c>
      <c r="F15" s="33"/>
      <c r="G15" s="33"/>
      <c r="H15" s="33"/>
      <c r="I15" s="5"/>
      <c r="J15" s="375"/>
      <c r="K15" s="376"/>
      <c r="L15" s="376"/>
      <c r="M15" s="376"/>
      <c r="N15" s="376"/>
      <c r="P15" s="43">
        <v>2014</v>
      </c>
      <c r="Q15" s="43">
        <v>1080</v>
      </c>
      <c r="R15" s="43">
        <v>1085</v>
      </c>
      <c r="S15" s="43">
        <v>1090</v>
      </c>
      <c r="T15" s="43">
        <v>1100</v>
      </c>
      <c r="U15" s="43">
        <v>1120</v>
      </c>
      <c r="V15" s="43">
        <v>1125</v>
      </c>
      <c r="W15" s="43">
        <v>1145</v>
      </c>
      <c r="X15" s="43">
        <v>1150</v>
      </c>
      <c r="Y15" s="43">
        <v>1165</v>
      </c>
      <c r="Z15" s="43">
        <v>1170</v>
      </c>
      <c r="AA15" s="43">
        <v>1.040179</v>
      </c>
    </row>
    <row r="16" spans="1:27" x14ac:dyDescent="0.35">
      <c r="A16" s="239" t="s">
        <v>41</v>
      </c>
      <c r="B16" s="379" t="s">
        <v>97</v>
      </c>
      <c r="E16" s="33">
        <v>2016</v>
      </c>
      <c r="F16" s="33"/>
      <c r="G16" s="33"/>
      <c r="H16" s="33"/>
      <c r="I16" s="5"/>
      <c r="J16" s="375"/>
      <c r="K16" s="376"/>
      <c r="L16" s="376"/>
      <c r="M16" s="376"/>
      <c r="N16" s="376"/>
      <c r="P16" s="43">
        <v>2015</v>
      </c>
      <c r="Q16" s="43">
        <v>1095</v>
      </c>
      <c r="R16" s="43">
        <v>1100</v>
      </c>
      <c r="S16" s="43">
        <v>1105</v>
      </c>
      <c r="T16" s="43">
        <v>1115</v>
      </c>
      <c r="U16" s="43">
        <v>1135</v>
      </c>
      <c r="V16" s="43">
        <v>1140</v>
      </c>
      <c r="W16" s="43">
        <v>1160</v>
      </c>
      <c r="X16" s="43">
        <v>1165</v>
      </c>
      <c r="Y16" s="43">
        <v>1170</v>
      </c>
      <c r="Z16" s="43">
        <v>1180</v>
      </c>
      <c r="AA16" s="43">
        <v>1.030837</v>
      </c>
    </row>
    <row r="17" spans="1:27" ht="60.75" customHeight="1" x14ac:dyDescent="0.35">
      <c r="A17" s="239" t="s">
        <v>7</v>
      </c>
      <c r="B17" s="380"/>
      <c r="C17" s="3" t="s">
        <v>21</v>
      </c>
      <c r="E17" s="33">
        <v>2017</v>
      </c>
      <c r="F17" s="33"/>
      <c r="G17" s="33"/>
      <c r="H17" s="33"/>
      <c r="I17" s="5"/>
      <c r="J17" s="377"/>
      <c r="K17" s="378"/>
      <c r="L17" s="378"/>
      <c r="M17" s="378"/>
      <c r="N17" s="378"/>
      <c r="P17" s="43">
        <v>2016</v>
      </c>
      <c r="Q17" s="43">
        <v>1105</v>
      </c>
      <c r="R17" s="43">
        <v>1110</v>
      </c>
      <c r="S17" s="43">
        <v>1115</v>
      </c>
      <c r="T17" s="43">
        <v>1125</v>
      </c>
      <c r="U17" s="43">
        <v>1145</v>
      </c>
      <c r="V17" s="43">
        <v>1150</v>
      </c>
      <c r="W17" s="43">
        <v>1170</v>
      </c>
      <c r="X17" s="43">
        <v>1175</v>
      </c>
      <c r="Y17" s="43">
        <v>1190</v>
      </c>
      <c r="Z17" s="43">
        <v>1195</v>
      </c>
      <c r="AA17" s="43">
        <v>1.039301</v>
      </c>
    </row>
    <row r="18" spans="1:27" x14ac:dyDescent="0.35">
      <c r="A18" s="89" t="s">
        <v>72</v>
      </c>
      <c r="B18" s="89"/>
      <c r="C18" s="3" t="s">
        <v>73</v>
      </c>
      <c r="E18" s="33">
        <v>2018</v>
      </c>
      <c r="F18" s="33"/>
      <c r="G18" s="33"/>
      <c r="H18" s="33"/>
      <c r="I18" s="5"/>
      <c r="J18" s="34" t="s">
        <v>89</v>
      </c>
      <c r="K18" s="35"/>
      <c r="L18" s="35"/>
      <c r="M18" s="35"/>
      <c r="N18" s="36"/>
      <c r="P18" s="43">
        <v>2017</v>
      </c>
      <c r="Q18" s="43">
        <v>1115</v>
      </c>
      <c r="R18" s="43">
        <v>1120</v>
      </c>
      <c r="S18" s="43">
        <v>1125</v>
      </c>
      <c r="T18" s="43">
        <v>1135</v>
      </c>
      <c r="U18" s="43">
        <v>1155</v>
      </c>
      <c r="V18" s="43">
        <v>1160</v>
      </c>
      <c r="W18" s="43">
        <v>1180</v>
      </c>
      <c r="X18" s="43">
        <v>1185</v>
      </c>
      <c r="Y18" s="43">
        <v>1195</v>
      </c>
      <c r="Z18" s="43">
        <v>1205</v>
      </c>
      <c r="AA18" s="43">
        <v>1.034632</v>
      </c>
    </row>
    <row r="19" spans="1:27" x14ac:dyDescent="0.35">
      <c r="A19" s="89" t="s">
        <v>68</v>
      </c>
      <c r="B19" s="90"/>
      <c r="C19" s="3" t="s">
        <v>69</v>
      </c>
      <c r="E19" s="33">
        <v>2019</v>
      </c>
      <c r="F19" s="33"/>
      <c r="G19" s="33"/>
      <c r="H19" s="33"/>
      <c r="I19" s="5"/>
      <c r="J19" s="353"/>
      <c r="K19" s="354"/>
      <c r="L19" s="354"/>
      <c r="M19" s="354"/>
      <c r="N19" s="355"/>
      <c r="P19" s="43">
        <v>2018</v>
      </c>
      <c r="Q19" s="43">
        <v>1125</v>
      </c>
      <c r="R19" s="43">
        <v>1130</v>
      </c>
      <c r="S19" s="43">
        <v>1140</v>
      </c>
      <c r="T19" s="43">
        <v>1150</v>
      </c>
      <c r="U19" s="43">
        <v>1170</v>
      </c>
      <c r="V19" s="43">
        <v>1175</v>
      </c>
      <c r="W19" s="43">
        <v>1195</v>
      </c>
      <c r="X19" s="43">
        <v>1200</v>
      </c>
      <c r="Y19" s="43">
        <v>1215</v>
      </c>
      <c r="Z19" s="43">
        <v>1215</v>
      </c>
      <c r="AA19" s="43">
        <v>1.038462</v>
      </c>
    </row>
    <row r="20" spans="1:27" ht="21" customHeight="1" x14ac:dyDescent="0.35">
      <c r="A20" s="89" t="s">
        <v>67</v>
      </c>
      <c r="B20" s="89"/>
      <c r="C20" s="3" t="s">
        <v>70</v>
      </c>
      <c r="E20" s="33">
        <v>2020</v>
      </c>
      <c r="F20" s="33"/>
      <c r="G20" s="33"/>
      <c r="H20" s="33"/>
      <c r="I20" s="5"/>
      <c r="J20" s="356"/>
      <c r="K20" s="357"/>
      <c r="L20" s="357"/>
      <c r="M20" s="357"/>
      <c r="N20" s="358"/>
      <c r="P20" s="43">
        <v>2019</v>
      </c>
      <c r="Q20" s="43">
        <v>1135</v>
      </c>
      <c r="R20" s="43">
        <v>1140</v>
      </c>
      <c r="S20" s="43">
        <v>1150</v>
      </c>
      <c r="T20" s="43">
        <v>1160</v>
      </c>
      <c r="U20" s="43">
        <v>1180</v>
      </c>
      <c r="V20" s="43">
        <v>1185</v>
      </c>
      <c r="W20" s="43">
        <v>1205</v>
      </c>
      <c r="X20" s="43">
        <v>1210</v>
      </c>
      <c r="Y20" s="43">
        <v>1225</v>
      </c>
      <c r="Z20" s="43">
        <v>1230</v>
      </c>
      <c r="AA20" s="43">
        <v>1.0381359999999999</v>
      </c>
    </row>
    <row r="21" spans="1:27" ht="48.75" customHeight="1" x14ac:dyDescent="0.35">
      <c r="A21" s="5" t="s">
        <v>98</v>
      </c>
      <c r="B21" s="243" t="s">
        <v>99</v>
      </c>
      <c r="C21" s="3" t="s">
        <v>58</v>
      </c>
      <c r="E21" s="33">
        <v>2021</v>
      </c>
      <c r="F21" s="33"/>
      <c r="G21" s="33"/>
      <c r="H21" s="33"/>
      <c r="I21" s="5"/>
      <c r="J21" s="359"/>
      <c r="K21" s="360"/>
      <c r="L21" s="360"/>
      <c r="M21" s="360"/>
      <c r="N21" s="361"/>
      <c r="P21" s="43">
        <v>2020</v>
      </c>
      <c r="Q21" s="43">
        <v>1145</v>
      </c>
      <c r="R21" s="43">
        <v>1150</v>
      </c>
      <c r="S21" s="43">
        <v>1155</v>
      </c>
      <c r="T21" s="43">
        <v>1170</v>
      </c>
      <c r="U21" s="43">
        <v>1190</v>
      </c>
      <c r="V21" s="43">
        <v>1195</v>
      </c>
      <c r="W21" s="43">
        <v>1215</v>
      </c>
      <c r="X21" s="43">
        <v>1225</v>
      </c>
      <c r="Y21" s="43">
        <v>1235</v>
      </c>
      <c r="Z21" s="43">
        <v>1240</v>
      </c>
      <c r="AA21" s="43">
        <v>1.0378149999999999</v>
      </c>
    </row>
    <row r="22" spans="1:27" s="2" customFormat="1" x14ac:dyDescent="0.35">
      <c r="A22" s="6" t="s">
        <v>5</v>
      </c>
      <c r="B22" s="101">
        <v>2100000</v>
      </c>
      <c r="C22" s="3" t="s">
        <v>6</v>
      </c>
      <c r="E22" s="33">
        <v>2022</v>
      </c>
      <c r="F22" s="33"/>
      <c r="G22" s="33"/>
      <c r="H22" s="33"/>
      <c r="I22" s="5"/>
      <c r="P22" s="43" t="s">
        <v>78</v>
      </c>
      <c r="Q22" s="43"/>
      <c r="R22" s="43"/>
      <c r="S22" s="43"/>
      <c r="T22" s="43"/>
      <c r="U22" s="43"/>
      <c r="V22" s="43"/>
      <c r="W22" s="43"/>
      <c r="X22" s="43"/>
      <c r="Y22" s="43"/>
      <c r="Z22" s="43"/>
      <c r="AA22" s="43"/>
    </row>
    <row r="23" spans="1:27" s="2" customFormat="1" ht="34.5" customHeight="1" x14ac:dyDescent="0.35">
      <c r="A23" s="5" t="s">
        <v>55</v>
      </c>
      <c r="B23" s="23" t="s">
        <v>529</v>
      </c>
      <c r="C23" s="3" t="s">
        <v>54</v>
      </c>
      <c r="E23" s="33">
        <v>2023</v>
      </c>
      <c r="F23" s="33"/>
      <c r="G23" s="33"/>
      <c r="H23" s="33"/>
      <c r="I23" s="5"/>
      <c r="J23" s="362" t="s">
        <v>96</v>
      </c>
      <c r="K23" s="363"/>
      <c r="L23" s="363"/>
      <c r="M23" s="363"/>
      <c r="N23" s="363"/>
      <c r="P23" s="43" t="s">
        <v>79</v>
      </c>
      <c r="Q23" s="43">
        <v>1030</v>
      </c>
      <c r="R23" s="43">
        <v>1035</v>
      </c>
      <c r="S23" s="43">
        <v>1035</v>
      </c>
      <c r="T23" s="43">
        <v>1035</v>
      </c>
      <c r="U23" s="43">
        <v>1045</v>
      </c>
      <c r="V23" s="43">
        <v>1050</v>
      </c>
      <c r="W23" s="43">
        <v>1055</v>
      </c>
      <c r="X23" s="43">
        <v>1055</v>
      </c>
      <c r="Y23" s="43">
        <v>1060</v>
      </c>
      <c r="Z23" s="43">
        <v>1070</v>
      </c>
      <c r="AA23" s="43">
        <v>1.014354</v>
      </c>
    </row>
    <row r="24" spans="1:27" ht="30.75" customHeight="1" x14ac:dyDescent="0.35">
      <c r="A24" s="5" t="s">
        <v>56</v>
      </c>
      <c r="B24" s="22"/>
      <c r="C24" s="3" t="s">
        <v>57</v>
      </c>
      <c r="E24" s="33">
        <v>2024</v>
      </c>
      <c r="F24" s="33"/>
      <c r="G24" s="33"/>
      <c r="H24" s="33"/>
      <c r="I24" s="5"/>
      <c r="J24" s="362"/>
      <c r="K24" s="363"/>
      <c r="L24" s="363"/>
      <c r="M24" s="363"/>
      <c r="N24" s="363"/>
      <c r="P24" s="43" t="s">
        <v>80</v>
      </c>
      <c r="Q24" s="43">
        <v>1040</v>
      </c>
      <c r="R24" s="43">
        <v>1045</v>
      </c>
      <c r="S24" s="43">
        <v>1045</v>
      </c>
      <c r="T24" s="43">
        <v>1045</v>
      </c>
      <c r="U24" s="43">
        <v>1055</v>
      </c>
      <c r="V24" s="43">
        <v>1060</v>
      </c>
      <c r="W24" s="43">
        <v>1065</v>
      </c>
      <c r="X24" s="43">
        <v>1065</v>
      </c>
      <c r="Y24" s="43">
        <v>1070</v>
      </c>
      <c r="Z24" s="43">
        <v>1080</v>
      </c>
      <c r="AA24" s="43">
        <v>1.0142180000000001</v>
      </c>
    </row>
    <row r="25" spans="1:27" s="2" customFormat="1" x14ac:dyDescent="0.35">
      <c r="A25" s="18"/>
      <c r="B25" s="19"/>
      <c r="C25" s="3"/>
      <c r="E25" s="33">
        <v>2025</v>
      </c>
      <c r="F25" s="33"/>
      <c r="G25" s="33"/>
      <c r="H25" s="33"/>
      <c r="I25" s="5"/>
      <c r="J25" s="362"/>
      <c r="K25" s="363"/>
      <c r="L25" s="363"/>
      <c r="M25" s="363"/>
      <c r="N25" s="363"/>
      <c r="P25" s="43" t="s">
        <v>81</v>
      </c>
      <c r="Q25" s="43">
        <v>1050</v>
      </c>
      <c r="R25" s="43">
        <v>1055</v>
      </c>
      <c r="S25" s="43">
        <v>1055</v>
      </c>
      <c r="T25" s="43">
        <v>1055</v>
      </c>
      <c r="U25" s="43">
        <v>1065</v>
      </c>
      <c r="V25" s="43">
        <v>1070</v>
      </c>
      <c r="W25" s="43">
        <v>1075</v>
      </c>
      <c r="X25" s="43">
        <v>1075</v>
      </c>
      <c r="Y25" s="43">
        <v>1080</v>
      </c>
      <c r="Z25" s="43">
        <v>1095</v>
      </c>
      <c r="AA25" s="43">
        <v>1.0140849999999999</v>
      </c>
    </row>
    <row r="26" spans="1:27" x14ac:dyDescent="0.35">
      <c r="A26" s="364" t="s">
        <v>71</v>
      </c>
      <c r="B26" s="364"/>
      <c r="E26" s="33">
        <v>2026</v>
      </c>
      <c r="F26" s="33"/>
      <c r="G26" s="33"/>
      <c r="H26" s="33"/>
      <c r="I26" s="5"/>
      <c r="P26" s="43" t="s">
        <v>82</v>
      </c>
      <c r="Q26" s="43">
        <v>1055</v>
      </c>
      <c r="R26" s="43">
        <v>1060</v>
      </c>
      <c r="S26" s="43">
        <v>1060</v>
      </c>
      <c r="T26" s="43">
        <v>1060</v>
      </c>
      <c r="U26" s="43">
        <v>1070</v>
      </c>
      <c r="V26" s="43">
        <v>1075</v>
      </c>
      <c r="W26" s="43">
        <v>1080</v>
      </c>
      <c r="X26" s="43">
        <v>1080</v>
      </c>
      <c r="Y26" s="43">
        <v>1085</v>
      </c>
      <c r="Z26" s="43">
        <v>1095</v>
      </c>
      <c r="AA26" s="43">
        <v>1.014019</v>
      </c>
    </row>
    <row r="27" spans="1:27" x14ac:dyDescent="0.35">
      <c r="A27" s="5" t="s">
        <v>28</v>
      </c>
      <c r="B27" s="5"/>
      <c r="E27" s="33">
        <v>2027</v>
      </c>
      <c r="F27" s="33"/>
      <c r="G27" s="33"/>
      <c r="H27" s="33"/>
      <c r="I27" s="5"/>
      <c r="P27" s="43" t="s">
        <v>83</v>
      </c>
      <c r="Q27" s="43">
        <v>1060</v>
      </c>
      <c r="R27" s="43">
        <v>1065</v>
      </c>
      <c r="S27" s="43">
        <v>1065</v>
      </c>
      <c r="T27" s="43">
        <v>1065</v>
      </c>
      <c r="U27" s="43">
        <v>1075</v>
      </c>
      <c r="V27" s="43">
        <v>1080</v>
      </c>
      <c r="W27" s="43">
        <v>1085</v>
      </c>
      <c r="X27" s="43">
        <v>1085</v>
      </c>
      <c r="Y27" s="43">
        <v>1090</v>
      </c>
      <c r="Z27" s="43">
        <v>1110</v>
      </c>
      <c r="AA27" s="43">
        <v>1.0139530000000001</v>
      </c>
    </row>
    <row r="28" spans="1:27" x14ac:dyDescent="0.35">
      <c r="A28" s="5" t="s">
        <v>29</v>
      </c>
      <c r="B28" s="5"/>
      <c r="E28" s="33">
        <v>2028</v>
      </c>
      <c r="F28" s="33"/>
      <c r="G28" s="33"/>
      <c r="H28" s="33"/>
      <c r="I28" s="5"/>
      <c r="P28" s="43" t="s">
        <v>84</v>
      </c>
      <c r="Q28" s="43">
        <v>1065</v>
      </c>
      <c r="R28" s="43">
        <v>1070</v>
      </c>
      <c r="S28" s="43">
        <v>1070</v>
      </c>
      <c r="T28" s="43">
        <v>1070</v>
      </c>
      <c r="U28" s="43">
        <v>1080</v>
      </c>
      <c r="V28" s="43">
        <v>1085</v>
      </c>
      <c r="W28" s="43">
        <v>1090</v>
      </c>
      <c r="X28" s="43">
        <v>1090</v>
      </c>
      <c r="Y28" s="43">
        <v>1100</v>
      </c>
      <c r="Z28" s="43">
        <v>1110</v>
      </c>
      <c r="AA28" s="43">
        <v>1.018519</v>
      </c>
    </row>
    <row r="29" spans="1:27" ht="39.75" customHeight="1" x14ac:dyDescent="0.35">
      <c r="A29" s="5" t="s">
        <v>30</v>
      </c>
      <c r="B29" s="23"/>
      <c r="C29" s="1" t="s">
        <v>43</v>
      </c>
      <c r="E29" s="33">
        <v>2029</v>
      </c>
      <c r="F29" s="33"/>
      <c r="G29" s="33"/>
      <c r="H29" s="33"/>
      <c r="I29" s="5"/>
      <c r="P29" s="43" t="s">
        <v>85</v>
      </c>
      <c r="Q29" s="43">
        <v>1075</v>
      </c>
      <c r="R29" s="43">
        <v>1080</v>
      </c>
      <c r="S29" s="43">
        <v>1080</v>
      </c>
      <c r="T29" s="43">
        <v>1080</v>
      </c>
      <c r="U29" s="43">
        <v>1090</v>
      </c>
      <c r="V29" s="43">
        <v>1095</v>
      </c>
      <c r="W29" s="43">
        <v>1100</v>
      </c>
      <c r="X29" s="43">
        <v>1100</v>
      </c>
      <c r="Y29" s="43">
        <v>1105</v>
      </c>
      <c r="Z29" s="43">
        <v>1120</v>
      </c>
      <c r="AA29" s="43">
        <v>1.0137609999999999</v>
      </c>
    </row>
    <row r="30" spans="1:27" x14ac:dyDescent="0.35">
      <c r="A30" s="5" t="s">
        <v>44</v>
      </c>
      <c r="B30" s="5"/>
      <c r="E30" s="33">
        <v>2030</v>
      </c>
      <c r="F30" s="33"/>
      <c r="G30" s="33"/>
      <c r="H30" s="33"/>
      <c r="I30" s="5"/>
      <c r="P30" s="43" t="s">
        <v>86</v>
      </c>
      <c r="Q30" s="43">
        <v>1080</v>
      </c>
      <c r="R30" s="43">
        <v>1085</v>
      </c>
      <c r="S30" s="43">
        <v>1085</v>
      </c>
      <c r="T30" s="43">
        <v>1085</v>
      </c>
      <c r="U30" s="43">
        <v>1095</v>
      </c>
      <c r="V30" s="43">
        <v>1100</v>
      </c>
      <c r="W30" s="43">
        <v>1105</v>
      </c>
      <c r="X30" s="43">
        <v>1105</v>
      </c>
      <c r="Y30" s="43">
        <v>1110</v>
      </c>
      <c r="Z30" s="43">
        <v>1120</v>
      </c>
      <c r="AA30" s="43">
        <v>1.0136989999999999</v>
      </c>
    </row>
    <row r="31" spans="1:27" x14ac:dyDescent="0.35">
      <c r="A31" s="5" t="s">
        <v>47</v>
      </c>
      <c r="B31" s="5"/>
      <c r="E31" s="33">
        <v>2031</v>
      </c>
      <c r="F31" s="33"/>
      <c r="G31" s="33"/>
      <c r="H31" s="33"/>
      <c r="I31" s="5"/>
      <c r="P31" s="43" t="s">
        <v>87</v>
      </c>
      <c r="Q31" s="43">
        <v>1085</v>
      </c>
      <c r="R31" s="43">
        <v>1090</v>
      </c>
      <c r="S31" s="43">
        <v>1090</v>
      </c>
      <c r="T31" s="43">
        <v>1090</v>
      </c>
      <c r="U31" s="43">
        <v>1100</v>
      </c>
      <c r="V31" s="43">
        <v>1105</v>
      </c>
      <c r="W31" s="43">
        <v>1110</v>
      </c>
      <c r="X31" s="43">
        <v>1110</v>
      </c>
      <c r="Y31" s="43">
        <v>1115</v>
      </c>
      <c r="Z31" s="43">
        <v>1125</v>
      </c>
      <c r="AA31" s="43">
        <v>1.013636</v>
      </c>
    </row>
    <row r="32" spans="1:27" x14ac:dyDescent="0.35">
      <c r="A32" s="5" t="s">
        <v>45</v>
      </c>
      <c r="B32" s="5"/>
      <c r="P32" s="43" t="s">
        <v>88</v>
      </c>
      <c r="Q32" s="43">
        <v>1090</v>
      </c>
      <c r="R32" s="43">
        <v>1095</v>
      </c>
      <c r="S32" s="43">
        <v>1095</v>
      </c>
      <c r="T32" s="43">
        <v>1095</v>
      </c>
      <c r="U32" s="43">
        <v>1105</v>
      </c>
      <c r="V32" s="43">
        <v>1110</v>
      </c>
      <c r="W32" s="43">
        <v>1115</v>
      </c>
      <c r="X32" s="43">
        <v>1115</v>
      </c>
      <c r="Y32" s="43">
        <v>1120</v>
      </c>
      <c r="Z32" s="43">
        <v>1130</v>
      </c>
      <c r="AA32" s="43">
        <v>1.0135749999999999</v>
      </c>
    </row>
    <row r="33" spans="1:16" x14ac:dyDescent="0.35">
      <c r="A33" s="5" t="s">
        <v>46</v>
      </c>
      <c r="B33" s="5"/>
      <c r="E33" s="32"/>
      <c r="F33" s="32"/>
      <c r="G33" s="32"/>
      <c r="H33" s="32"/>
      <c r="I33" s="2"/>
    </row>
    <row r="34" spans="1:16" s="2" customFormat="1" ht="16.5" customHeight="1" x14ac:dyDescent="0.35">
      <c r="A34" s="93"/>
      <c r="B34" s="94"/>
      <c r="C34" s="3"/>
      <c r="E34" s="26"/>
      <c r="F34" s="26"/>
      <c r="G34" s="26"/>
      <c r="H34" s="26"/>
      <c r="I34"/>
      <c r="P34" s="136"/>
    </row>
    <row r="35" spans="1:16" x14ac:dyDescent="0.35">
      <c r="A35" s="80"/>
      <c r="B35" s="80"/>
    </row>
    <row r="57" spans="1:16" x14ac:dyDescent="0.35">
      <c r="A57" s="80"/>
      <c r="B57" s="80"/>
      <c r="C57"/>
      <c r="E57"/>
      <c r="F57"/>
      <c r="G57"/>
      <c r="H57"/>
      <c r="P57"/>
    </row>
    <row r="58" spans="1:16" x14ac:dyDescent="0.35">
      <c r="A58" s="92"/>
      <c r="B58" s="80"/>
      <c r="C58"/>
      <c r="E58"/>
      <c r="F58"/>
      <c r="G58"/>
      <c r="H58"/>
      <c r="P58"/>
    </row>
  </sheetData>
  <mergeCells count="10">
    <mergeCell ref="J19:N21"/>
    <mergeCell ref="J23:N25"/>
    <mergeCell ref="A26:B26"/>
    <mergeCell ref="D1:H1"/>
    <mergeCell ref="A6:B6"/>
    <mergeCell ref="E8:I8"/>
    <mergeCell ref="E10:H10"/>
    <mergeCell ref="J11:N12"/>
    <mergeCell ref="J13:N17"/>
    <mergeCell ref="B16:B17"/>
  </mergeCells>
  <pageMargins left="0.7" right="0.7" top="0.75" bottom="0.75" header="0.3" footer="0.3"/>
  <pageSetup scale="5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AA57"/>
  <sheetViews>
    <sheetView zoomScale="80" zoomScaleNormal="80" workbookViewId="0"/>
  </sheetViews>
  <sheetFormatPr defaultRowHeight="14.5" x14ac:dyDescent="0.35"/>
  <cols>
    <col min="1" max="1" width="63.6328125" customWidth="1"/>
    <col min="2" max="2" width="73.453125" customWidth="1"/>
    <col min="3" max="3" width="44.453125" style="1" customWidth="1"/>
    <col min="5" max="5" width="9.08984375" style="26"/>
    <col min="6" max="6" width="14.453125" style="26" customWidth="1"/>
    <col min="7" max="7" width="15.453125" style="26" customWidth="1"/>
    <col min="8" max="8" width="18" style="26" customWidth="1"/>
    <col min="9" max="9" width="15.6328125" customWidth="1"/>
    <col min="16" max="16" width="11.453125" style="135" customWidth="1"/>
  </cols>
  <sheetData>
    <row r="1" spans="1:27" ht="62.25" customHeight="1" x14ac:dyDescent="0.45">
      <c r="A1" s="125" t="s">
        <v>553</v>
      </c>
      <c r="B1" s="52"/>
      <c r="D1" s="365" t="s">
        <v>649</v>
      </c>
      <c r="E1" s="366"/>
      <c r="F1" s="366"/>
      <c r="G1" s="366"/>
      <c r="H1" s="367"/>
    </row>
    <row r="2" spans="1:27" x14ac:dyDescent="0.35">
      <c r="A2" s="319" t="s">
        <v>765</v>
      </c>
    </row>
    <row r="3" spans="1:27" ht="15" customHeight="1" x14ac:dyDescent="0.35">
      <c r="A3" s="4" t="s">
        <v>8</v>
      </c>
      <c r="B3" s="4"/>
    </row>
    <row r="4" spans="1:27" ht="15" customHeight="1" x14ac:dyDescent="0.35">
      <c r="A4" s="15" t="s">
        <v>9</v>
      </c>
      <c r="B4" s="15"/>
    </row>
    <row r="5" spans="1:27" x14ac:dyDescent="0.35">
      <c r="C5" s="1" t="s">
        <v>31</v>
      </c>
    </row>
    <row r="6" spans="1:27" x14ac:dyDescent="0.35">
      <c r="A6" s="368" t="s">
        <v>10</v>
      </c>
      <c r="B6" s="369"/>
      <c r="C6" s="3"/>
    </row>
    <row r="7" spans="1:27" ht="21" customHeight="1" x14ac:dyDescent="0.35">
      <c r="A7" s="6" t="s">
        <v>0</v>
      </c>
      <c r="B7" s="5"/>
      <c r="C7" s="3"/>
    </row>
    <row r="8" spans="1:27" ht="289.25" customHeight="1" x14ac:dyDescent="0.35">
      <c r="A8" s="6" t="s">
        <v>2</v>
      </c>
      <c r="B8" s="347" t="s">
        <v>857</v>
      </c>
      <c r="C8" s="3"/>
      <c r="E8" s="370" t="s">
        <v>100</v>
      </c>
      <c r="F8" s="370"/>
      <c r="G8" s="370"/>
      <c r="H8" s="370"/>
      <c r="I8" s="370"/>
    </row>
    <row r="9" spans="1:27" ht="15" thickBot="1" x14ac:dyDescent="0.4">
      <c r="A9" s="6" t="s">
        <v>1</v>
      </c>
      <c r="B9" s="5"/>
      <c r="C9" s="3" t="s">
        <v>48</v>
      </c>
      <c r="E9" s="371" t="s">
        <v>53</v>
      </c>
      <c r="F9" s="372"/>
      <c r="G9" s="372"/>
      <c r="H9" s="373"/>
      <c r="I9" s="246" t="s">
        <v>517</v>
      </c>
      <c r="J9" t="s">
        <v>74</v>
      </c>
      <c r="P9" s="43" t="s">
        <v>76</v>
      </c>
      <c r="Q9" s="43"/>
      <c r="R9" s="43"/>
      <c r="S9" s="43"/>
      <c r="T9" s="43"/>
      <c r="U9" s="43"/>
      <c r="V9" s="43"/>
      <c r="W9" s="43"/>
      <c r="X9" s="43"/>
      <c r="Y9" s="43"/>
      <c r="Z9" s="43"/>
      <c r="AA9" s="43"/>
    </row>
    <row r="10" spans="1:27" ht="48" customHeight="1" thickBot="1" x14ac:dyDescent="0.4">
      <c r="A10" s="6" t="s">
        <v>4</v>
      </c>
      <c r="B10" s="5"/>
      <c r="C10" s="3" t="s">
        <v>3</v>
      </c>
      <c r="E10" s="37" t="s">
        <v>75</v>
      </c>
      <c r="F10" s="38" t="s">
        <v>147</v>
      </c>
      <c r="G10" s="38" t="s">
        <v>146</v>
      </c>
      <c r="H10" s="38" t="s">
        <v>90</v>
      </c>
      <c r="I10" s="38" t="s">
        <v>144</v>
      </c>
      <c r="J10" s="362" t="s">
        <v>92</v>
      </c>
      <c r="K10" s="374"/>
      <c r="L10" s="374"/>
      <c r="M10" s="374"/>
      <c r="N10" s="374"/>
      <c r="P10" s="43" t="s">
        <v>77</v>
      </c>
      <c r="Q10" s="48">
        <v>0.9</v>
      </c>
      <c r="R10" s="46">
        <v>0.8</v>
      </c>
      <c r="S10" s="46">
        <v>0.7</v>
      </c>
      <c r="T10" s="47">
        <v>0.6</v>
      </c>
      <c r="U10" s="48">
        <v>0.5</v>
      </c>
      <c r="V10" s="46">
        <v>0.4</v>
      </c>
      <c r="W10" s="46">
        <v>0.3</v>
      </c>
      <c r="X10" s="46">
        <v>0.2</v>
      </c>
      <c r="Y10" s="46">
        <v>0.1</v>
      </c>
      <c r="Z10" s="46">
        <v>0.05</v>
      </c>
      <c r="AA10" s="45">
        <v>18537</v>
      </c>
    </row>
    <row r="11" spans="1:27" ht="19.5" customHeight="1" x14ac:dyDescent="0.35">
      <c r="A11" s="12" t="s">
        <v>49</v>
      </c>
      <c r="B11" s="12" t="s">
        <v>517</v>
      </c>
      <c r="C11" s="3"/>
      <c r="E11" s="33">
        <v>2012</v>
      </c>
      <c r="F11" s="33"/>
      <c r="G11" s="33"/>
      <c r="H11" s="33"/>
      <c r="I11" s="5"/>
      <c r="J11" s="362"/>
      <c r="K11" s="374"/>
      <c r="L11" s="374"/>
      <c r="M11" s="374"/>
      <c r="N11" s="374"/>
      <c r="P11" s="43">
        <v>2011</v>
      </c>
      <c r="Q11" s="43">
        <v>1030</v>
      </c>
      <c r="R11" s="43">
        <v>1035</v>
      </c>
      <c r="S11" s="43">
        <v>1040</v>
      </c>
      <c r="T11" s="43">
        <v>1050</v>
      </c>
      <c r="U11" s="43">
        <v>1070</v>
      </c>
      <c r="V11" s="43">
        <v>1075</v>
      </c>
      <c r="W11" s="43">
        <v>1090</v>
      </c>
      <c r="X11" s="43">
        <v>1095</v>
      </c>
      <c r="Y11" s="43">
        <v>1110</v>
      </c>
      <c r="Z11" s="43">
        <v>1110</v>
      </c>
      <c r="AA11" s="43">
        <v>1.0373829999999999</v>
      </c>
    </row>
    <row r="12" spans="1:27" ht="15" customHeight="1" x14ac:dyDescent="0.35">
      <c r="A12" s="12" t="s">
        <v>50</v>
      </c>
      <c r="B12" s="12"/>
      <c r="C12" s="3"/>
      <c r="E12" s="33">
        <v>2013</v>
      </c>
      <c r="F12" s="33"/>
      <c r="G12" s="33"/>
      <c r="H12" s="33"/>
      <c r="I12" s="5"/>
      <c r="J12" s="375" t="s">
        <v>91</v>
      </c>
      <c r="K12" s="376"/>
      <c r="L12" s="376"/>
      <c r="M12" s="376"/>
      <c r="N12" s="376"/>
      <c r="P12" s="43">
        <v>2012</v>
      </c>
      <c r="Q12" s="43">
        <v>1050</v>
      </c>
      <c r="R12" s="43">
        <v>1055</v>
      </c>
      <c r="S12" s="43">
        <v>1060</v>
      </c>
      <c r="T12" s="43">
        <v>1070</v>
      </c>
      <c r="U12" s="43">
        <v>1090</v>
      </c>
      <c r="V12" s="43">
        <v>1095</v>
      </c>
      <c r="W12" s="43">
        <v>1115</v>
      </c>
      <c r="X12" s="43">
        <v>1120</v>
      </c>
      <c r="Y12" s="43">
        <v>1125</v>
      </c>
      <c r="Z12" s="43">
        <v>1135</v>
      </c>
      <c r="AA12" s="43">
        <v>1.0321100000000001</v>
      </c>
    </row>
    <row r="13" spans="1:27" x14ac:dyDescent="0.35">
      <c r="A13" s="12" t="s">
        <v>51</v>
      </c>
      <c r="B13" s="12"/>
      <c r="C13" s="3" t="s">
        <v>52</v>
      </c>
      <c r="E13" s="33">
        <v>2014</v>
      </c>
      <c r="F13" s="33"/>
      <c r="G13" s="33"/>
      <c r="H13" s="33"/>
      <c r="I13" s="5"/>
      <c r="J13" s="375"/>
      <c r="K13" s="376"/>
      <c r="L13" s="376"/>
      <c r="M13" s="376"/>
      <c r="N13" s="376"/>
      <c r="P13" s="43">
        <v>2013</v>
      </c>
      <c r="Q13" s="43">
        <v>1065</v>
      </c>
      <c r="R13" s="43">
        <v>1070</v>
      </c>
      <c r="S13" s="43">
        <v>1075</v>
      </c>
      <c r="T13" s="43">
        <v>1085</v>
      </c>
      <c r="U13" s="43">
        <v>1105</v>
      </c>
      <c r="V13" s="43">
        <v>1110</v>
      </c>
      <c r="W13" s="43">
        <v>1130</v>
      </c>
      <c r="X13" s="43">
        <v>1135</v>
      </c>
      <c r="Y13" s="43">
        <v>1150</v>
      </c>
      <c r="Z13" s="43">
        <v>1150</v>
      </c>
      <c r="AA13" s="43">
        <v>1.040724</v>
      </c>
    </row>
    <row r="14" spans="1:27" ht="21.75" customHeight="1" x14ac:dyDescent="0.35">
      <c r="A14" s="12" t="s">
        <v>53</v>
      </c>
      <c r="B14" s="24"/>
      <c r="C14" s="3"/>
      <c r="E14" s="33">
        <v>2015</v>
      </c>
      <c r="F14" s="33"/>
      <c r="G14" s="33"/>
      <c r="H14" s="33"/>
      <c r="I14" s="5"/>
      <c r="J14" s="375"/>
      <c r="K14" s="376"/>
      <c r="L14" s="376"/>
      <c r="M14" s="376"/>
      <c r="N14" s="376"/>
      <c r="P14" s="43">
        <v>2014</v>
      </c>
      <c r="Q14" s="43">
        <v>1080</v>
      </c>
      <c r="R14" s="43">
        <v>1085</v>
      </c>
      <c r="S14" s="43">
        <v>1090</v>
      </c>
      <c r="T14" s="43">
        <v>1100</v>
      </c>
      <c r="U14" s="43">
        <v>1120</v>
      </c>
      <c r="V14" s="43">
        <v>1125</v>
      </c>
      <c r="W14" s="43">
        <v>1145</v>
      </c>
      <c r="X14" s="43">
        <v>1150</v>
      </c>
      <c r="Y14" s="43">
        <v>1165</v>
      </c>
      <c r="Z14" s="43">
        <v>1170</v>
      </c>
      <c r="AA14" s="43">
        <v>1.040179</v>
      </c>
    </row>
    <row r="15" spans="1:27" x14ac:dyDescent="0.35">
      <c r="A15" s="239" t="s">
        <v>41</v>
      </c>
      <c r="B15" s="379" t="s">
        <v>97</v>
      </c>
      <c r="E15" s="33">
        <v>2016</v>
      </c>
      <c r="F15" s="33"/>
      <c r="G15" s="33"/>
      <c r="H15" s="33"/>
      <c r="I15" s="5"/>
      <c r="J15" s="375"/>
      <c r="K15" s="376"/>
      <c r="L15" s="376"/>
      <c r="M15" s="376"/>
      <c r="N15" s="376"/>
      <c r="P15" s="43">
        <v>2015</v>
      </c>
      <c r="Q15" s="43">
        <v>1095</v>
      </c>
      <c r="R15" s="43">
        <v>1100</v>
      </c>
      <c r="S15" s="43">
        <v>1105</v>
      </c>
      <c r="T15" s="43">
        <v>1115</v>
      </c>
      <c r="U15" s="43">
        <v>1135</v>
      </c>
      <c r="V15" s="43">
        <v>1140</v>
      </c>
      <c r="W15" s="43">
        <v>1160</v>
      </c>
      <c r="X15" s="43">
        <v>1165</v>
      </c>
      <c r="Y15" s="43">
        <v>1170</v>
      </c>
      <c r="Z15" s="43">
        <v>1180</v>
      </c>
      <c r="AA15" s="43">
        <v>1.030837</v>
      </c>
    </row>
    <row r="16" spans="1:27" ht="60.75" customHeight="1" x14ac:dyDescent="0.35">
      <c r="A16" s="239" t="s">
        <v>7</v>
      </c>
      <c r="B16" s="380"/>
      <c r="C16" s="3" t="s">
        <v>21</v>
      </c>
      <c r="E16" s="33">
        <v>2017</v>
      </c>
      <c r="F16" s="33"/>
      <c r="G16" s="33"/>
      <c r="H16" s="33"/>
      <c r="I16" s="5"/>
      <c r="J16" s="377"/>
      <c r="K16" s="378"/>
      <c r="L16" s="378"/>
      <c r="M16" s="378"/>
      <c r="N16" s="378"/>
      <c r="P16" s="43">
        <v>2016</v>
      </c>
      <c r="Q16" s="43">
        <v>1105</v>
      </c>
      <c r="R16" s="43">
        <v>1110</v>
      </c>
      <c r="S16" s="43">
        <v>1115</v>
      </c>
      <c r="T16" s="43">
        <v>1125</v>
      </c>
      <c r="U16" s="43">
        <v>1145</v>
      </c>
      <c r="V16" s="43">
        <v>1150</v>
      </c>
      <c r="W16" s="43">
        <v>1170</v>
      </c>
      <c r="X16" s="43">
        <v>1175</v>
      </c>
      <c r="Y16" s="43">
        <v>1190</v>
      </c>
      <c r="Z16" s="43">
        <v>1195</v>
      </c>
      <c r="AA16" s="43">
        <v>1.039301</v>
      </c>
    </row>
    <row r="17" spans="1:27" x14ac:dyDescent="0.35">
      <c r="A17" s="89" t="s">
        <v>72</v>
      </c>
      <c r="B17" s="89"/>
      <c r="C17" s="3" t="s">
        <v>73</v>
      </c>
      <c r="E17" s="33">
        <v>2018</v>
      </c>
      <c r="F17" s="33"/>
      <c r="G17" s="33"/>
      <c r="H17" s="33"/>
      <c r="I17" s="5"/>
      <c r="J17" s="34" t="s">
        <v>89</v>
      </c>
      <c r="K17" s="35"/>
      <c r="L17" s="35"/>
      <c r="M17" s="35"/>
      <c r="N17" s="36"/>
      <c r="P17" s="43">
        <v>2017</v>
      </c>
      <c r="Q17" s="43">
        <v>1115</v>
      </c>
      <c r="R17" s="43">
        <v>1120</v>
      </c>
      <c r="S17" s="43">
        <v>1125</v>
      </c>
      <c r="T17" s="43">
        <v>1135</v>
      </c>
      <c r="U17" s="43">
        <v>1155</v>
      </c>
      <c r="V17" s="43">
        <v>1160</v>
      </c>
      <c r="W17" s="43">
        <v>1180</v>
      </c>
      <c r="X17" s="43">
        <v>1185</v>
      </c>
      <c r="Y17" s="43">
        <v>1195</v>
      </c>
      <c r="Z17" s="43">
        <v>1205</v>
      </c>
      <c r="AA17" s="43">
        <v>1.034632</v>
      </c>
    </row>
    <row r="18" spans="1:27" x14ac:dyDescent="0.35">
      <c r="A18" s="89" t="s">
        <v>68</v>
      </c>
      <c r="B18" s="90"/>
      <c r="C18" s="3" t="s">
        <v>69</v>
      </c>
      <c r="E18" s="33">
        <v>2019</v>
      </c>
      <c r="F18" s="33"/>
      <c r="G18" s="33"/>
      <c r="H18" s="33"/>
      <c r="I18" s="5"/>
      <c r="J18" s="353"/>
      <c r="K18" s="354"/>
      <c r="L18" s="354"/>
      <c r="M18" s="354"/>
      <c r="N18" s="355"/>
      <c r="P18" s="43">
        <v>2018</v>
      </c>
      <c r="Q18" s="43">
        <v>1125</v>
      </c>
      <c r="R18" s="43">
        <v>1130</v>
      </c>
      <c r="S18" s="43">
        <v>1140</v>
      </c>
      <c r="T18" s="43">
        <v>1150</v>
      </c>
      <c r="U18" s="43">
        <v>1170</v>
      </c>
      <c r="V18" s="43">
        <v>1175</v>
      </c>
      <c r="W18" s="43">
        <v>1195</v>
      </c>
      <c r="X18" s="43">
        <v>1200</v>
      </c>
      <c r="Y18" s="43">
        <v>1215</v>
      </c>
      <c r="Z18" s="43">
        <v>1215</v>
      </c>
      <c r="AA18" s="43">
        <v>1.038462</v>
      </c>
    </row>
    <row r="19" spans="1:27" ht="21" customHeight="1" x14ac:dyDescent="0.35">
      <c r="A19" s="89" t="s">
        <v>67</v>
      </c>
      <c r="B19" s="89"/>
      <c r="C19" s="3" t="s">
        <v>70</v>
      </c>
      <c r="E19" s="33">
        <v>2020</v>
      </c>
      <c r="F19" s="33"/>
      <c r="G19" s="33"/>
      <c r="H19" s="33"/>
      <c r="I19" s="5"/>
      <c r="J19" s="356"/>
      <c r="K19" s="357"/>
      <c r="L19" s="357"/>
      <c r="M19" s="357"/>
      <c r="N19" s="358"/>
      <c r="P19" s="43">
        <v>2019</v>
      </c>
      <c r="Q19" s="43">
        <v>1135</v>
      </c>
      <c r="R19" s="43">
        <v>1140</v>
      </c>
      <c r="S19" s="43">
        <v>1150</v>
      </c>
      <c r="T19" s="43">
        <v>1160</v>
      </c>
      <c r="U19" s="43">
        <v>1180</v>
      </c>
      <c r="V19" s="43">
        <v>1185</v>
      </c>
      <c r="W19" s="43">
        <v>1205</v>
      </c>
      <c r="X19" s="43">
        <v>1210</v>
      </c>
      <c r="Y19" s="43">
        <v>1225</v>
      </c>
      <c r="Z19" s="43">
        <v>1230</v>
      </c>
      <c r="AA19" s="43">
        <v>1.0381359999999999</v>
      </c>
    </row>
    <row r="20" spans="1:27" ht="48.75" customHeight="1" x14ac:dyDescent="0.35">
      <c r="A20" s="5" t="s">
        <v>98</v>
      </c>
      <c r="B20" s="243" t="s">
        <v>99</v>
      </c>
      <c r="C20" s="3" t="s">
        <v>58</v>
      </c>
      <c r="E20" s="33">
        <v>2021</v>
      </c>
      <c r="F20" s="33"/>
      <c r="G20" s="33"/>
      <c r="H20" s="33"/>
      <c r="I20" s="5"/>
      <c r="J20" s="359"/>
      <c r="K20" s="360"/>
      <c r="L20" s="360"/>
      <c r="M20" s="360"/>
      <c r="N20" s="361"/>
      <c r="P20" s="43">
        <v>2020</v>
      </c>
      <c r="Q20" s="43">
        <v>1145</v>
      </c>
      <c r="R20" s="43">
        <v>1150</v>
      </c>
      <c r="S20" s="43">
        <v>1155</v>
      </c>
      <c r="T20" s="43">
        <v>1170</v>
      </c>
      <c r="U20" s="43">
        <v>1190</v>
      </c>
      <c r="V20" s="43">
        <v>1195</v>
      </c>
      <c r="W20" s="43">
        <v>1215</v>
      </c>
      <c r="X20" s="43">
        <v>1225</v>
      </c>
      <c r="Y20" s="43">
        <v>1235</v>
      </c>
      <c r="Z20" s="43">
        <v>1240</v>
      </c>
      <c r="AA20" s="43">
        <v>1.0378149999999999</v>
      </c>
    </row>
    <row r="21" spans="1:27" s="2" customFormat="1" x14ac:dyDescent="0.35">
      <c r="A21" s="6" t="s">
        <v>5</v>
      </c>
      <c r="B21" s="171">
        <v>2960107</v>
      </c>
      <c r="C21" s="3" t="s">
        <v>6</v>
      </c>
      <c r="E21" s="33">
        <v>2022</v>
      </c>
      <c r="F21" s="33"/>
      <c r="G21" s="33"/>
      <c r="H21" s="33"/>
      <c r="I21" s="5"/>
      <c r="P21" s="43" t="s">
        <v>78</v>
      </c>
      <c r="Q21" s="43"/>
      <c r="R21" s="43"/>
      <c r="S21" s="43"/>
      <c r="T21" s="43"/>
      <c r="U21" s="43"/>
      <c r="V21" s="43"/>
      <c r="W21" s="43"/>
      <c r="X21" s="43"/>
      <c r="Y21" s="43"/>
      <c r="Z21" s="43"/>
      <c r="AA21" s="43"/>
    </row>
    <row r="22" spans="1:27" s="2" customFormat="1" ht="34.5" customHeight="1" x14ac:dyDescent="0.35">
      <c r="A22" s="5" t="s">
        <v>55</v>
      </c>
      <c r="B22" s="23" t="s">
        <v>653</v>
      </c>
      <c r="C22" s="3" t="s">
        <v>54</v>
      </c>
      <c r="E22" s="33">
        <v>2023</v>
      </c>
      <c r="F22" s="33"/>
      <c r="G22" s="33"/>
      <c r="H22" s="33"/>
      <c r="I22" s="5"/>
      <c r="J22" s="362" t="s">
        <v>96</v>
      </c>
      <c r="K22" s="363"/>
      <c r="L22" s="363"/>
      <c r="M22" s="363"/>
      <c r="N22" s="363"/>
      <c r="P22" s="43" t="s">
        <v>79</v>
      </c>
      <c r="Q22" s="43">
        <v>1030</v>
      </c>
      <c r="R22" s="43">
        <v>1035</v>
      </c>
      <c r="S22" s="43">
        <v>1035</v>
      </c>
      <c r="T22" s="43">
        <v>1035</v>
      </c>
      <c r="U22" s="43">
        <v>1045</v>
      </c>
      <c r="V22" s="43">
        <v>1050</v>
      </c>
      <c r="W22" s="43">
        <v>1055</v>
      </c>
      <c r="X22" s="43">
        <v>1055</v>
      </c>
      <c r="Y22" s="43">
        <v>1060</v>
      </c>
      <c r="Z22" s="43">
        <v>1070</v>
      </c>
      <c r="AA22" s="43">
        <v>1.014354</v>
      </c>
    </row>
    <row r="23" spans="1:27" ht="30.75" customHeight="1" x14ac:dyDescent="0.35">
      <c r="A23" s="5" t="s">
        <v>56</v>
      </c>
      <c r="B23" s="22"/>
      <c r="C23" s="3" t="s">
        <v>57</v>
      </c>
      <c r="E23" s="33">
        <v>2024</v>
      </c>
      <c r="F23" s="33"/>
      <c r="G23" s="33"/>
      <c r="H23" s="33"/>
      <c r="I23" s="5"/>
      <c r="J23" s="362"/>
      <c r="K23" s="363"/>
      <c r="L23" s="363"/>
      <c r="M23" s="363"/>
      <c r="N23" s="363"/>
      <c r="P23" s="43" t="s">
        <v>80</v>
      </c>
      <c r="Q23" s="43">
        <v>1040</v>
      </c>
      <c r="R23" s="43">
        <v>1045</v>
      </c>
      <c r="S23" s="43">
        <v>1045</v>
      </c>
      <c r="T23" s="43">
        <v>1045</v>
      </c>
      <c r="U23" s="43">
        <v>1055</v>
      </c>
      <c r="V23" s="43">
        <v>1060</v>
      </c>
      <c r="W23" s="43">
        <v>1065</v>
      </c>
      <c r="X23" s="43">
        <v>1065</v>
      </c>
      <c r="Y23" s="43">
        <v>1070</v>
      </c>
      <c r="Z23" s="43">
        <v>1080</v>
      </c>
      <c r="AA23" s="43">
        <v>1.0142180000000001</v>
      </c>
    </row>
    <row r="24" spans="1:27" s="2" customFormat="1" x14ac:dyDescent="0.35">
      <c r="A24" s="18"/>
      <c r="B24" s="19"/>
      <c r="C24" s="3"/>
      <c r="E24" s="33">
        <v>2025</v>
      </c>
      <c r="F24" s="33"/>
      <c r="G24" s="33"/>
      <c r="H24" s="33"/>
      <c r="I24" s="5"/>
      <c r="J24" s="362"/>
      <c r="K24" s="363"/>
      <c r="L24" s="363"/>
      <c r="M24" s="363"/>
      <c r="N24" s="363"/>
      <c r="P24" s="43" t="s">
        <v>81</v>
      </c>
      <c r="Q24" s="43">
        <v>1050</v>
      </c>
      <c r="R24" s="43">
        <v>1055</v>
      </c>
      <c r="S24" s="43">
        <v>1055</v>
      </c>
      <c r="T24" s="43">
        <v>1055</v>
      </c>
      <c r="U24" s="43">
        <v>1065</v>
      </c>
      <c r="V24" s="43">
        <v>1070</v>
      </c>
      <c r="W24" s="43">
        <v>1075</v>
      </c>
      <c r="X24" s="43">
        <v>1075</v>
      </c>
      <c r="Y24" s="43">
        <v>1080</v>
      </c>
      <c r="Z24" s="43">
        <v>1095</v>
      </c>
      <c r="AA24" s="43">
        <v>1.0140849999999999</v>
      </c>
    </row>
    <row r="25" spans="1:27" x14ac:dyDescent="0.35">
      <c r="A25" s="364" t="s">
        <v>71</v>
      </c>
      <c r="B25" s="364"/>
      <c r="E25" s="33">
        <v>2026</v>
      </c>
      <c r="F25" s="33"/>
      <c r="G25" s="33"/>
      <c r="H25" s="33"/>
      <c r="I25" s="5"/>
      <c r="P25" s="43" t="s">
        <v>82</v>
      </c>
      <c r="Q25" s="43">
        <v>1055</v>
      </c>
      <c r="R25" s="43">
        <v>1060</v>
      </c>
      <c r="S25" s="43">
        <v>1060</v>
      </c>
      <c r="T25" s="43">
        <v>1060</v>
      </c>
      <c r="U25" s="43">
        <v>1070</v>
      </c>
      <c r="V25" s="43">
        <v>1075</v>
      </c>
      <c r="W25" s="43">
        <v>1080</v>
      </c>
      <c r="X25" s="43">
        <v>1080</v>
      </c>
      <c r="Y25" s="43">
        <v>1085</v>
      </c>
      <c r="Z25" s="43">
        <v>1095</v>
      </c>
      <c r="AA25" s="43">
        <v>1.014019</v>
      </c>
    </row>
    <row r="26" spans="1:27" x14ac:dyDescent="0.35">
      <c r="A26" s="5" t="s">
        <v>28</v>
      </c>
      <c r="B26" s="5"/>
      <c r="E26" s="33">
        <v>2027</v>
      </c>
      <c r="F26" s="33"/>
      <c r="G26" s="33"/>
      <c r="H26" s="33"/>
      <c r="I26" s="5"/>
      <c r="P26" s="43" t="s">
        <v>83</v>
      </c>
      <c r="Q26" s="43">
        <v>1060</v>
      </c>
      <c r="R26" s="43">
        <v>1065</v>
      </c>
      <c r="S26" s="43">
        <v>1065</v>
      </c>
      <c r="T26" s="43">
        <v>1065</v>
      </c>
      <c r="U26" s="43">
        <v>1075</v>
      </c>
      <c r="V26" s="43">
        <v>1080</v>
      </c>
      <c r="W26" s="43">
        <v>1085</v>
      </c>
      <c r="X26" s="43">
        <v>1085</v>
      </c>
      <c r="Y26" s="43">
        <v>1090</v>
      </c>
      <c r="Z26" s="43">
        <v>1110</v>
      </c>
      <c r="AA26" s="43">
        <v>1.0139530000000001</v>
      </c>
    </row>
    <row r="27" spans="1:27" x14ac:dyDescent="0.35">
      <c r="A27" s="5" t="s">
        <v>29</v>
      </c>
      <c r="B27" s="5"/>
      <c r="E27" s="33">
        <v>2028</v>
      </c>
      <c r="F27" s="33"/>
      <c r="G27" s="33"/>
      <c r="H27" s="33"/>
      <c r="I27" s="5"/>
      <c r="P27" s="43" t="s">
        <v>84</v>
      </c>
      <c r="Q27" s="43">
        <v>1065</v>
      </c>
      <c r="R27" s="43">
        <v>1070</v>
      </c>
      <c r="S27" s="43">
        <v>1070</v>
      </c>
      <c r="T27" s="43">
        <v>1070</v>
      </c>
      <c r="U27" s="43">
        <v>1080</v>
      </c>
      <c r="V27" s="43">
        <v>1085</v>
      </c>
      <c r="W27" s="43">
        <v>1090</v>
      </c>
      <c r="X27" s="43">
        <v>1090</v>
      </c>
      <c r="Y27" s="43">
        <v>1100</v>
      </c>
      <c r="Z27" s="43">
        <v>1110</v>
      </c>
      <c r="AA27" s="43">
        <v>1.018519</v>
      </c>
    </row>
    <row r="28" spans="1:27" ht="39.75" customHeight="1" x14ac:dyDescent="0.35">
      <c r="A28" s="5" t="s">
        <v>30</v>
      </c>
      <c r="B28" s="23"/>
      <c r="C28" s="1" t="s">
        <v>43</v>
      </c>
      <c r="E28" s="33">
        <v>2029</v>
      </c>
      <c r="F28" s="33"/>
      <c r="G28" s="33"/>
      <c r="H28" s="33"/>
      <c r="I28" s="5"/>
      <c r="P28" s="43" t="s">
        <v>85</v>
      </c>
      <c r="Q28" s="43">
        <v>1075</v>
      </c>
      <c r="R28" s="43">
        <v>1080</v>
      </c>
      <c r="S28" s="43">
        <v>1080</v>
      </c>
      <c r="T28" s="43">
        <v>1080</v>
      </c>
      <c r="U28" s="43">
        <v>1090</v>
      </c>
      <c r="V28" s="43">
        <v>1095</v>
      </c>
      <c r="W28" s="43">
        <v>1100</v>
      </c>
      <c r="X28" s="43">
        <v>1100</v>
      </c>
      <c r="Y28" s="43">
        <v>1105</v>
      </c>
      <c r="Z28" s="43">
        <v>1120</v>
      </c>
      <c r="AA28" s="43">
        <v>1.0137609999999999</v>
      </c>
    </row>
    <row r="29" spans="1:27" x14ac:dyDescent="0.35">
      <c r="A29" s="5" t="s">
        <v>44</v>
      </c>
      <c r="B29" s="5"/>
      <c r="E29" s="33">
        <v>2030</v>
      </c>
      <c r="F29" s="33"/>
      <c r="G29" s="33"/>
      <c r="H29" s="33"/>
      <c r="I29" s="5"/>
      <c r="P29" s="43" t="s">
        <v>86</v>
      </c>
      <c r="Q29" s="43">
        <v>1080</v>
      </c>
      <c r="R29" s="43">
        <v>1085</v>
      </c>
      <c r="S29" s="43">
        <v>1085</v>
      </c>
      <c r="T29" s="43">
        <v>1085</v>
      </c>
      <c r="U29" s="43">
        <v>1095</v>
      </c>
      <c r="V29" s="43">
        <v>1100</v>
      </c>
      <c r="W29" s="43">
        <v>1105</v>
      </c>
      <c r="X29" s="43">
        <v>1105</v>
      </c>
      <c r="Y29" s="43">
        <v>1110</v>
      </c>
      <c r="Z29" s="43">
        <v>1120</v>
      </c>
      <c r="AA29" s="43">
        <v>1.0136989999999999</v>
      </c>
    </row>
    <row r="30" spans="1:27" x14ac:dyDescent="0.35">
      <c r="A30" s="5" t="s">
        <v>47</v>
      </c>
      <c r="B30" s="5"/>
      <c r="E30" s="33">
        <v>2031</v>
      </c>
      <c r="F30" s="33"/>
      <c r="G30" s="33"/>
      <c r="H30" s="33"/>
      <c r="I30" s="5"/>
      <c r="P30" s="43" t="s">
        <v>87</v>
      </c>
      <c r="Q30" s="43">
        <v>1085</v>
      </c>
      <c r="R30" s="43">
        <v>1090</v>
      </c>
      <c r="S30" s="43">
        <v>1090</v>
      </c>
      <c r="T30" s="43">
        <v>1090</v>
      </c>
      <c r="U30" s="43">
        <v>1100</v>
      </c>
      <c r="V30" s="43">
        <v>1105</v>
      </c>
      <c r="W30" s="43">
        <v>1110</v>
      </c>
      <c r="X30" s="43">
        <v>1110</v>
      </c>
      <c r="Y30" s="43">
        <v>1115</v>
      </c>
      <c r="Z30" s="43">
        <v>1125</v>
      </c>
      <c r="AA30" s="43">
        <v>1.013636</v>
      </c>
    </row>
    <row r="31" spans="1:27" x14ac:dyDescent="0.35">
      <c r="A31" s="5" t="s">
        <v>45</v>
      </c>
      <c r="B31" s="5"/>
      <c r="P31" s="43" t="s">
        <v>88</v>
      </c>
      <c r="Q31" s="43">
        <v>1090</v>
      </c>
      <c r="R31" s="43">
        <v>1095</v>
      </c>
      <c r="S31" s="43">
        <v>1095</v>
      </c>
      <c r="T31" s="43">
        <v>1095</v>
      </c>
      <c r="U31" s="43">
        <v>1105</v>
      </c>
      <c r="V31" s="43">
        <v>1110</v>
      </c>
      <c r="W31" s="43">
        <v>1115</v>
      </c>
      <c r="X31" s="43">
        <v>1115</v>
      </c>
      <c r="Y31" s="43">
        <v>1120</v>
      </c>
      <c r="Z31" s="43">
        <v>1130</v>
      </c>
      <c r="AA31" s="43">
        <v>1.0135749999999999</v>
      </c>
    </row>
    <row r="32" spans="1:27" x14ac:dyDescent="0.35">
      <c r="A32" s="5" t="s">
        <v>46</v>
      </c>
      <c r="B32" s="5"/>
      <c r="E32" s="32"/>
      <c r="F32" s="32"/>
      <c r="G32" s="32"/>
      <c r="H32" s="32"/>
      <c r="I32" s="2"/>
    </row>
    <row r="33" spans="1:16" s="2" customFormat="1" ht="16.5" customHeight="1" x14ac:dyDescent="0.35">
      <c r="A33" s="93"/>
      <c r="B33" s="94"/>
      <c r="C33" s="3"/>
      <c r="E33" s="26"/>
      <c r="F33" s="26"/>
      <c r="G33" s="26"/>
      <c r="H33" s="26"/>
      <c r="I33"/>
      <c r="P33" s="136"/>
    </row>
    <row r="34" spans="1:16" x14ac:dyDescent="0.35">
      <c r="A34" s="80"/>
      <c r="B34" s="80"/>
    </row>
    <row r="56" spans="1:2" customFormat="1" x14ac:dyDescent="0.35">
      <c r="A56" s="80"/>
      <c r="B56" s="80"/>
    </row>
    <row r="57" spans="1:2" customFormat="1" x14ac:dyDescent="0.35">
      <c r="A57" s="92"/>
      <c r="B57" s="80"/>
    </row>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pageSetup scale="5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A1:AA58"/>
  <sheetViews>
    <sheetView zoomScale="80" zoomScaleNormal="80" workbookViewId="0"/>
  </sheetViews>
  <sheetFormatPr defaultRowHeight="14.5" x14ac:dyDescent="0.35"/>
  <cols>
    <col min="1" max="1" width="63.6328125" customWidth="1"/>
    <col min="2" max="2" width="73.453125" customWidth="1"/>
    <col min="3" max="3" width="44.453125" style="1" customWidth="1"/>
    <col min="5" max="5" width="8.90625" style="26"/>
    <col min="6" max="6" width="14.453125" style="26" customWidth="1"/>
    <col min="7" max="7" width="15.453125" style="26" customWidth="1"/>
    <col min="8" max="8" width="18" style="26" customWidth="1"/>
    <col min="9" max="9" width="15.6328125" customWidth="1"/>
    <col min="16" max="16" width="11.453125" style="135" customWidth="1"/>
  </cols>
  <sheetData>
    <row r="1" spans="1:27" ht="62.25" customHeight="1" x14ac:dyDescent="0.45">
      <c r="A1" s="125" t="s">
        <v>743</v>
      </c>
      <c r="B1" s="52"/>
      <c r="D1" s="365" t="s">
        <v>747</v>
      </c>
      <c r="E1" s="366"/>
      <c r="F1" s="366"/>
      <c r="G1" s="366"/>
      <c r="H1" s="367"/>
    </row>
    <row r="2" spans="1:27" x14ac:dyDescent="0.35">
      <c r="A2" s="304">
        <v>43971</v>
      </c>
    </row>
    <row r="3" spans="1:27" ht="15" customHeight="1" x14ac:dyDescent="0.35">
      <c r="A3" s="4" t="s">
        <v>8</v>
      </c>
      <c r="B3" s="4"/>
    </row>
    <row r="4" spans="1:27" ht="15" customHeight="1" x14ac:dyDescent="0.35">
      <c r="A4" s="15" t="s">
        <v>9</v>
      </c>
      <c r="B4" s="15"/>
    </row>
    <row r="5" spans="1:27" x14ac:dyDescent="0.35">
      <c r="C5" s="1" t="s">
        <v>31</v>
      </c>
    </row>
    <row r="6" spans="1:27" x14ac:dyDescent="0.35">
      <c r="A6" s="368" t="s">
        <v>10</v>
      </c>
      <c r="B6" s="369"/>
      <c r="C6" s="3"/>
    </row>
    <row r="7" spans="1:27" ht="21" customHeight="1" x14ac:dyDescent="0.35">
      <c r="A7" s="6" t="s">
        <v>0</v>
      </c>
      <c r="B7" s="5" t="s">
        <v>748</v>
      </c>
      <c r="C7" s="3"/>
    </row>
    <row r="8" spans="1:27" ht="171.65" customHeight="1" x14ac:dyDescent="0.35">
      <c r="A8" s="6" t="s">
        <v>2</v>
      </c>
      <c r="B8" s="305" t="s">
        <v>745</v>
      </c>
      <c r="C8" s="3"/>
      <c r="E8" s="370" t="s">
        <v>100</v>
      </c>
      <c r="F8" s="370"/>
      <c r="G8" s="370"/>
      <c r="H8" s="370"/>
      <c r="I8" s="370"/>
    </row>
    <row r="9" spans="1:27" ht="126.65" customHeight="1" x14ac:dyDescent="0.35">
      <c r="A9" s="6" t="s">
        <v>238</v>
      </c>
      <c r="B9" s="305" t="s">
        <v>746</v>
      </c>
      <c r="C9" s="3"/>
      <c r="E9" s="302"/>
      <c r="F9" s="302"/>
      <c r="G9" s="302"/>
      <c r="H9" s="302"/>
      <c r="I9" s="302"/>
    </row>
    <row r="10" spans="1:27" ht="15" thickBot="1" x14ac:dyDescent="0.4">
      <c r="A10" s="6" t="s">
        <v>1</v>
      </c>
      <c r="B10" s="5"/>
      <c r="C10" s="3" t="s">
        <v>48</v>
      </c>
      <c r="E10" s="371" t="s">
        <v>53</v>
      </c>
      <c r="F10" s="372"/>
      <c r="G10" s="372"/>
      <c r="H10" s="373"/>
      <c r="I10" s="246" t="s">
        <v>517</v>
      </c>
      <c r="J10" t="s">
        <v>74</v>
      </c>
      <c r="P10" s="43" t="s">
        <v>76</v>
      </c>
      <c r="Q10" s="43"/>
      <c r="R10" s="43"/>
      <c r="S10" s="43"/>
      <c r="T10" s="43"/>
      <c r="U10" s="43"/>
      <c r="V10" s="43"/>
      <c r="W10" s="43"/>
      <c r="X10" s="43"/>
      <c r="Y10" s="43"/>
      <c r="Z10" s="43"/>
      <c r="AA10" s="43"/>
    </row>
    <row r="11" spans="1:27" ht="48" customHeight="1" thickBot="1" x14ac:dyDescent="0.4">
      <c r="A11" s="6" t="s">
        <v>4</v>
      </c>
      <c r="B11" s="5"/>
      <c r="C11" s="3" t="s">
        <v>3</v>
      </c>
      <c r="E11" s="37" t="s">
        <v>75</v>
      </c>
      <c r="F11" s="38" t="s">
        <v>147</v>
      </c>
      <c r="G11" s="38" t="s">
        <v>146</v>
      </c>
      <c r="H11" s="38" t="s">
        <v>90</v>
      </c>
      <c r="I11" s="38" t="s">
        <v>144</v>
      </c>
      <c r="J11" s="362" t="s">
        <v>92</v>
      </c>
      <c r="K11" s="374"/>
      <c r="L11" s="374"/>
      <c r="M11" s="374"/>
      <c r="N11" s="374"/>
      <c r="P11" s="43" t="s">
        <v>77</v>
      </c>
      <c r="Q11" s="48">
        <v>0.9</v>
      </c>
      <c r="R11" s="46">
        <v>0.8</v>
      </c>
      <c r="S11" s="46">
        <v>0.7</v>
      </c>
      <c r="T11" s="47">
        <v>0.6</v>
      </c>
      <c r="U11" s="48">
        <v>0.5</v>
      </c>
      <c r="V11" s="46">
        <v>0.4</v>
      </c>
      <c r="W11" s="46">
        <v>0.3</v>
      </c>
      <c r="X11" s="46">
        <v>0.2</v>
      </c>
      <c r="Y11" s="46">
        <v>0.1</v>
      </c>
      <c r="Z11" s="46">
        <v>0.05</v>
      </c>
      <c r="AA11" s="45">
        <v>18537</v>
      </c>
    </row>
    <row r="12" spans="1:27" ht="19.5" customHeight="1" x14ac:dyDescent="0.35">
      <c r="A12" s="12" t="s">
        <v>49</v>
      </c>
      <c r="B12" s="306" t="s">
        <v>517</v>
      </c>
      <c r="C12" s="3"/>
      <c r="E12" s="33">
        <v>2012</v>
      </c>
      <c r="F12" s="33"/>
      <c r="G12" s="33"/>
      <c r="H12" s="33"/>
      <c r="I12" s="5"/>
      <c r="J12" s="362"/>
      <c r="K12" s="374"/>
      <c r="L12" s="374"/>
      <c r="M12" s="374"/>
      <c r="N12" s="374"/>
      <c r="P12" s="43">
        <v>2011</v>
      </c>
      <c r="Q12" s="43">
        <v>1030</v>
      </c>
      <c r="R12" s="43">
        <v>1035</v>
      </c>
      <c r="S12" s="43">
        <v>1040</v>
      </c>
      <c r="T12" s="43">
        <v>1050</v>
      </c>
      <c r="U12" s="43">
        <v>1070</v>
      </c>
      <c r="V12" s="43">
        <v>1075</v>
      </c>
      <c r="W12" s="43">
        <v>1090</v>
      </c>
      <c r="X12" s="43">
        <v>1095</v>
      </c>
      <c r="Y12" s="43">
        <v>1110</v>
      </c>
      <c r="Z12" s="43">
        <v>1110</v>
      </c>
      <c r="AA12" s="43">
        <v>1.0373829999999999</v>
      </c>
    </row>
    <row r="13" spans="1:27" ht="15" customHeight="1" x14ac:dyDescent="0.35">
      <c r="A13" s="12" t="s">
        <v>50</v>
      </c>
      <c r="B13" s="12"/>
      <c r="C13" s="3"/>
      <c r="E13" s="33">
        <v>2013</v>
      </c>
      <c r="F13" s="33"/>
      <c r="G13" s="33"/>
      <c r="H13" s="33"/>
      <c r="I13" s="5"/>
      <c r="J13" s="375" t="s">
        <v>91</v>
      </c>
      <c r="K13" s="376"/>
      <c r="L13" s="376"/>
      <c r="M13" s="376"/>
      <c r="N13" s="376"/>
      <c r="P13" s="43">
        <v>2012</v>
      </c>
      <c r="Q13" s="43">
        <v>1050</v>
      </c>
      <c r="R13" s="43">
        <v>1055</v>
      </c>
      <c r="S13" s="43">
        <v>1060</v>
      </c>
      <c r="T13" s="43">
        <v>1070</v>
      </c>
      <c r="U13" s="43">
        <v>1090</v>
      </c>
      <c r="V13" s="43">
        <v>1095</v>
      </c>
      <c r="W13" s="43">
        <v>1115</v>
      </c>
      <c r="X13" s="43">
        <v>1120</v>
      </c>
      <c r="Y13" s="43">
        <v>1125</v>
      </c>
      <c r="Z13" s="43">
        <v>1135</v>
      </c>
      <c r="AA13" s="43">
        <v>1.0321100000000001</v>
      </c>
    </row>
    <row r="14" spans="1:27" x14ac:dyDescent="0.35">
      <c r="A14" s="12" t="s">
        <v>51</v>
      </c>
      <c r="B14" s="12"/>
      <c r="C14" s="3" t="s">
        <v>52</v>
      </c>
      <c r="E14" s="33">
        <v>2014</v>
      </c>
      <c r="F14" s="33"/>
      <c r="G14" s="33"/>
      <c r="H14" s="33"/>
      <c r="I14" s="5"/>
      <c r="J14" s="375"/>
      <c r="K14" s="376"/>
      <c r="L14" s="376"/>
      <c r="M14" s="376"/>
      <c r="N14" s="376"/>
      <c r="P14" s="43">
        <v>2013</v>
      </c>
      <c r="Q14" s="43">
        <v>1065</v>
      </c>
      <c r="R14" s="43">
        <v>1070</v>
      </c>
      <c r="S14" s="43">
        <v>1075</v>
      </c>
      <c r="T14" s="43">
        <v>1085</v>
      </c>
      <c r="U14" s="43">
        <v>1105</v>
      </c>
      <c r="V14" s="43">
        <v>1110</v>
      </c>
      <c r="W14" s="43">
        <v>1130</v>
      </c>
      <c r="X14" s="43">
        <v>1135</v>
      </c>
      <c r="Y14" s="43">
        <v>1150</v>
      </c>
      <c r="Z14" s="43">
        <v>1150</v>
      </c>
      <c r="AA14" s="43">
        <v>1.040724</v>
      </c>
    </row>
    <row r="15" spans="1:27" ht="21.75" customHeight="1" x14ac:dyDescent="0.35">
      <c r="A15" s="12" t="s">
        <v>53</v>
      </c>
      <c r="B15" s="24"/>
      <c r="C15" s="3"/>
      <c r="E15" s="33">
        <v>2015</v>
      </c>
      <c r="F15" s="33"/>
      <c r="G15" s="33"/>
      <c r="H15" s="33"/>
      <c r="I15" s="5"/>
      <c r="J15" s="375"/>
      <c r="K15" s="376"/>
      <c r="L15" s="376"/>
      <c r="M15" s="376"/>
      <c r="N15" s="376"/>
      <c r="P15" s="43">
        <v>2014</v>
      </c>
      <c r="Q15" s="43">
        <v>1080</v>
      </c>
      <c r="R15" s="43">
        <v>1085</v>
      </c>
      <c r="S15" s="43">
        <v>1090</v>
      </c>
      <c r="T15" s="43">
        <v>1100</v>
      </c>
      <c r="U15" s="43">
        <v>1120</v>
      </c>
      <c r="V15" s="43">
        <v>1125</v>
      </c>
      <c r="W15" s="43">
        <v>1145</v>
      </c>
      <c r="X15" s="43">
        <v>1150</v>
      </c>
      <c r="Y15" s="43">
        <v>1165</v>
      </c>
      <c r="Z15" s="43">
        <v>1170</v>
      </c>
      <c r="AA15" s="43">
        <v>1.040179</v>
      </c>
    </row>
    <row r="16" spans="1:27" x14ac:dyDescent="0.35">
      <c r="A16" s="239" t="s">
        <v>41</v>
      </c>
      <c r="B16" s="379" t="s">
        <v>97</v>
      </c>
      <c r="E16" s="33">
        <v>2016</v>
      </c>
      <c r="F16" s="33"/>
      <c r="G16" s="33"/>
      <c r="H16" s="33"/>
      <c r="I16" s="5"/>
      <c r="J16" s="375"/>
      <c r="K16" s="376"/>
      <c r="L16" s="376"/>
      <c r="M16" s="376"/>
      <c r="N16" s="376"/>
      <c r="P16" s="43">
        <v>2015</v>
      </c>
      <c r="Q16" s="43">
        <v>1095</v>
      </c>
      <c r="R16" s="43">
        <v>1100</v>
      </c>
      <c r="S16" s="43">
        <v>1105</v>
      </c>
      <c r="T16" s="43">
        <v>1115</v>
      </c>
      <c r="U16" s="43">
        <v>1135</v>
      </c>
      <c r="V16" s="43">
        <v>1140</v>
      </c>
      <c r="W16" s="43">
        <v>1160</v>
      </c>
      <c r="X16" s="43">
        <v>1165</v>
      </c>
      <c r="Y16" s="43">
        <v>1170</v>
      </c>
      <c r="Z16" s="43">
        <v>1180</v>
      </c>
      <c r="AA16" s="43">
        <v>1.030837</v>
      </c>
    </row>
    <row r="17" spans="1:27" ht="60.75" customHeight="1" x14ac:dyDescent="0.35">
      <c r="A17" s="239" t="s">
        <v>7</v>
      </c>
      <c r="B17" s="380"/>
      <c r="C17" s="3" t="s">
        <v>21</v>
      </c>
      <c r="E17" s="33">
        <v>2017</v>
      </c>
      <c r="F17" s="33"/>
      <c r="G17" s="33"/>
      <c r="H17" s="33"/>
      <c r="I17" s="5"/>
      <c r="J17" s="377"/>
      <c r="K17" s="378"/>
      <c r="L17" s="378"/>
      <c r="M17" s="378"/>
      <c r="N17" s="378"/>
      <c r="P17" s="43">
        <v>2016</v>
      </c>
      <c r="Q17" s="43">
        <v>1105</v>
      </c>
      <c r="R17" s="43">
        <v>1110</v>
      </c>
      <c r="S17" s="43">
        <v>1115</v>
      </c>
      <c r="T17" s="43">
        <v>1125</v>
      </c>
      <c r="U17" s="43">
        <v>1145</v>
      </c>
      <c r="V17" s="43">
        <v>1150</v>
      </c>
      <c r="W17" s="43">
        <v>1170</v>
      </c>
      <c r="X17" s="43">
        <v>1175</v>
      </c>
      <c r="Y17" s="43">
        <v>1190</v>
      </c>
      <c r="Z17" s="43">
        <v>1195</v>
      </c>
      <c r="AA17" s="43">
        <v>1.039301</v>
      </c>
    </row>
    <row r="18" spans="1:27" x14ac:dyDescent="0.35">
      <c r="A18" s="89" t="s">
        <v>72</v>
      </c>
      <c r="B18" s="89"/>
      <c r="C18" s="3" t="s">
        <v>73</v>
      </c>
      <c r="E18" s="33">
        <v>2018</v>
      </c>
      <c r="F18" s="33"/>
      <c r="G18" s="33"/>
      <c r="H18" s="33"/>
      <c r="I18" s="5"/>
      <c r="J18" s="34" t="s">
        <v>89</v>
      </c>
      <c r="K18" s="35"/>
      <c r="L18" s="35"/>
      <c r="M18" s="35"/>
      <c r="N18" s="36"/>
      <c r="P18" s="43">
        <v>2017</v>
      </c>
      <c r="Q18" s="43">
        <v>1115</v>
      </c>
      <c r="R18" s="43">
        <v>1120</v>
      </c>
      <c r="S18" s="43">
        <v>1125</v>
      </c>
      <c r="T18" s="43">
        <v>1135</v>
      </c>
      <c r="U18" s="43">
        <v>1155</v>
      </c>
      <c r="V18" s="43">
        <v>1160</v>
      </c>
      <c r="W18" s="43">
        <v>1180</v>
      </c>
      <c r="X18" s="43">
        <v>1185</v>
      </c>
      <c r="Y18" s="43">
        <v>1195</v>
      </c>
      <c r="Z18" s="43">
        <v>1205</v>
      </c>
      <c r="AA18" s="43">
        <v>1.034632</v>
      </c>
    </row>
    <row r="19" spans="1:27" x14ac:dyDescent="0.35">
      <c r="A19" s="89" t="s">
        <v>68</v>
      </c>
      <c r="B19" s="90"/>
      <c r="C19" s="3" t="s">
        <v>69</v>
      </c>
      <c r="E19" s="33">
        <v>2019</v>
      </c>
      <c r="F19" s="33"/>
      <c r="G19" s="33"/>
      <c r="H19" s="33"/>
      <c r="I19" s="5"/>
      <c r="J19" s="353"/>
      <c r="K19" s="354"/>
      <c r="L19" s="354"/>
      <c r="M19" s="354"/>
      <c r="N19" s="355"/>
      <c r="P19" s="43">
        <v>2018</v>
      </c>
      <c r="Q19" s="43">
        <v>1125</v>
      </c>
      <c r="R19" s="43">
        <v>1130</v>
      </c>
      <c r="S19" s="43">
        <v>1140</v>
      </c>
      <c r="T19" s="43">
        <v>1150</v>
      </c>
      <c r="U19" s="43">
        <v>1170</v>
      </c>
      <c r="V19" s="43">
        <v>1175</v>
      </c>
      <c r="W19" s="43">
        <v>1195</v>
      </c>
      <c r="X19" s="43">
        <v>1200</v>
      </c>
      <c r="Y19" s="43">
        <v>1215</v>
      </c>
      <c r="Z19" s="43">
        <v>1215</v>
      </c>
      <c r="AA19" s="43">
        <v>1.038462</v>
      </c>
    </row>
    <row r="20" spans="1:27" ht="21" customHeight="1" x14ac:dyDescent="0.35">
      <c r="A20" s="89" t="s">
        <v>67</v>
      </c>
      <c r="B20" s="89"/>
      <c r="C20" s="3" t="s">
        <v>70</v>
      </c>
      <c r="E20" s="33">
        <v>2020</v>
      </c>
      <c r="F20" s="33"/>
      <c r="G20" s="33"/>
      <c r="H20" s="33"/>
      <c r="I20" s="5"/>
      <c r="J20" s="356"/>
      <c r="K20" s="357"/>
      <c r="L20" s="357"/>
      <c r="M20" s="357"/>
      <c r="N20" s="358"/>
      <c r="P20" s="43">
        <v>2019</v>
      </c>
      <c r="Q20" s="43">
        <v>1135</v>
      </c>
      <c r="R20" s="43">
        <v>1140</v>
      </c>
      <c r="S20" s="43">
        <v>1150</v>
      </c>
      <c r="T20" s="43">
        <v>1160</v>
      </c>
      <c r="U20" s="43">
        <v>1180</v>
      </c>
      <c r="V20" s="43">
        <v>1185</v>
      </c>
      <c r="W20" s="43">
        <v>1205</v>
      </c>
      <c r="X20" s="43">
        <v>1210</v>
      </c>
      <c r="Y20" s="43">
        <v>1225</v>
      </c>
      <c r="Z20" s="43">
        <v>1230</v>
      </c>
      <c r="AA20" s="43">
        <v>1.0381359999999999</v>
      </c>
    </row>
    <row r="21" spans="1:27" ht="48.75" customHeight="1" x14ac:dyDescent="0.35">
      <c r="A21" s="5" t="s">
        <v>98</v>
      </c>
      <c r="B21" s="243" t="s">
        <v>99</v>
      </c>
      <c r="C21" s="3" t="s">
        <v>58</v>
      </c>
      <c r="E21" s="33">
        <v>2021</v>
      </c>
      <c r="F21" s="33"/>
      <c r="G21" s="33"/>
      <c r="H21" s="33"/>
      <c r="I21" s="5"/>
      <c r="J21" s="359"/>
      <c r="K21" s="360"/>
      <c r="L21" s="360"/>
      <c r="M21" s="360"/>
      <c r="N21" s="361"/>
      <c r="P21" s="43">
        <v>2020</v>
      </c>
      <c r="Q21" s="43">
        <v>1145</v>
      </c>
      <c r="R21" s="43">
        <v>1150</v>
      </c>
      <c r="S21" s="43">
        <v>1155</v>
      </c>
      <c r="T21" s="43">
        <v>1170</v>
      </c>
      <c r="U21" s="43">
        <v>1190</v>
      </c>
      <c r="V21" s="43">
        <v>1195</v>
      </c>
      <c r="W21" s="43">
        <v>1215</v>
      </c>
      <c r="X21" s="43">
        <v>1225</v>
      </c>
      <c r="Y21" s="43">
        <v>1235</v>
      </c>
      <c r="Z21" s="43">
        <v>1240</v>
      </c>
      <c r="AA21" s="43">
        <v>1.0378149999999999</v>
      </c>
    </row>
    <row r="22" spans="1:27" s="2" customFormat="1" x14ac:dyDescent="0.35">
      <c r="A22" s="6" t="s">
        <v>5</v>
      </c>
      <c r="B22" s="22">
        <v>2000000</v>
      </c>
      <c r="C22" s="3" t="s">
        <v>6</v>
      </c>
      <c r="E22" s="33">
        <v>2022</v>
      </c>
      <c r="F22" s="33"/>
      <c r="G22" s="33"/>
      <c r="H22" s="33"/>
      <c r="I22" s="5"/>
      <c r="P22" s="43" t="s">
        <v>78</v>
      </c>
      <c r="Q22" s="43"/>
      <c r="R22" s="43"/>
      <c r="S22" s="43"/>
      <c r="T22" s="43"/>
      <c r="U22" s="43"/>
      <c r="V22" s="43"/>
      <c r="W22" s="43"/>
      <c r="X22" s="43"/>
      <c r="Y22" s="43"/>
      <c r="Z22" s="43"/>
      <c r="AA22" s="43"/>
    </row>
    <row r="23" spans="1:27" s="2" customFormat="1" ht="34.5" customHeight="1" x14ac:dyDescent="0.35">
      <c r="A23" s="5" t="s">
        <v>55</v>
      </c>
      <c r="B23" s="23" t="s">
        <v>528</v>
      </c>
      <c r="C23" s="3" t="s">
        <v>54</v>
      </c>
      <c r="E23" s="33">
        <v>2023</v>
      </c>
      <c r="F23" s="33"/>
      <c r="G23" s="33"/>
      <c r="H23" s="33"/>
      <c r="I23" s="5"/>
      <c r="J23" s="362" t="s">
        <v>96</v>
      </c>
      <c r="K23" s="363"/>
      <c r="L23" s="363"/>
      <c r="M23" s="363"/>
      <c r="N23" s="363"/>
      <c r="P23" s="43" t="s">
        <v>79</v>
      </c>
      <c r="Q23" s="43">
        <v>1030</v>
      </c>
      <c r="R23" s="43">
        <v>1035</v>
      </c>
      <c r="S23" s="43">
        <v>1035</v>
      </c>
      <c r="T23" s="43">
        <v>1035</v>
      </c>
      <c r="U23" s="43">
        <v>1045</v>
      </c>
      <c r="V23" s="43">
        <v>1050</v>
      </c>
      <c r="W23" s="43">
        <v>1055</v>
      </c>
      <c r="X23" s="43">
        <v>1055</v>
      </c>
      <c r="Y23" s="43">
        <v>1060</v>
      </c>
      <c r="Z23" s="43">
        <v>1070</v>
      </c>
      <c r="AA23" s="43">
        <v>1.014354</v>
      </c>
    </row>
    <row r="24" spans="1:27" ht="30.75" customHeight="1" x14ac:dyDescent="0.35">
      <c r="A24" s="5" t="s">
        <v>56</v>
      </c>
      <c r="B24" s="22"/>
      <c r="C24" s="3" t="s">
        <v>57</v>
      </c>
      <c r="E24" s="33">
        <v>2024</v>
      </c>
      <c r="F24" s="33"/>
      <c r="G24" s="33"/>
      <c r="H24" s="33"/>
      <c r="I24" s="5"/>
      <c r="J24" s="362"/>
      <c r="K24" s="363"/>
      <c r="L24" s="363"/>
      <c r="M24" s="363"/>
      <c r="N24" s="363"/>
      <c r="P24" s="43" t="s">
        <v>80</v>
      </c>
      <c r="Q24" s="43">
        <v>1040</v>
      </c>
      <c r="R24" s="43">
        <v>1045</v>
      </c>
      <c r="S24" s="43">
        <v>1045</v>
      </c>
      <c r="T24" s="43">
        <v>1045</v>
      </c>
      <c r="U24" s="43">
        <v>1055</v>
      </c>
      <c r="V24" s="43">
        <v>1060</v>
      </c>
      <c r="W24" s="43">
        <v>1065</v>
      </c>
      <c r="X24" s="43">
        <v>1065</v>
      </c>
      <c r="Y24" s="43">
        <v>1070</v>
      </c>
      <c r="Z24" s="43">
        <v>1080</v>
      </c>
      <c r="AA24" s="43">
        <v>1.0142180000000001</v>
      </c>
    </row>
    <row r="25" spans="1:27" s="2" customFormat="1" x14ac:dyDescent="0.35">
      <c r="A25" s="18"/>
      <c r="B25" s="19"/>
      <c r="C25" s="3"/>
      <c r="E25" s="33">
        <v>2025</v>
      </c>
      <c r="F25" s="33"/>
      <c r="G25" s="33"/>
      <c r="H25" s="33"/>
      <c r="I25" s="5"/>
      <c r="J25" s="362"/>
      <c r="K25" s="363"/>
      <c r="L25" s="363"/>
      <c r="M25" s="363"/>
      <c r="N25" s="363"/>
      <c r="P25" s="43" t="s">
        <v>81</v>
      </c>
      <c r="Q25" s="43">
        <v>1050</v>
      </c>
      <c r="R25" s="43">
        <v>1055</v>
      </c>
      <c r="S25" s="43">
        <v>1055</v>
      </c>
      <c r="T25" s="43">
        <v>1055</v>
      </c>
      <c r="U25" s="43">
        <v>1065</v>
      </c>
      <c r="V25" s="43">
        <v>1070</v>
      </c>
      <c r="W25" s="43">
        <v>1075</v>
      </c>
      <c r="X25" s="43">
        <v>1075</v>
      </c>
      <c r="Y25" s="43">
        <v>1080</v>
      </c>
      <c r="Z25" s="43">
        <v>1095</v>
      </c>
      <c r="AA25" s="43">
        <v>1.0140849999999999</v>
      </c>
    </row>
    <row r="26" spans="1:27" x14ac:dyDescent="0.35">
      <c r="A26" s="364" t="s">
        <v>71</v>
      </c>
      <c r="B26" s="364"/>
      <c r="E26" s="33">
        <v>2026</v>
      </c>
      <c r="F26" s="33"/>
      <c r="G26" s="33"/>
      <c r="H26" s="33"/>
      <c r="I26" s="5"/>
      <c r="P26" s="43" t="s">
        <v>82</v>
      </c>
      <c r="Q26" s="43">
        <v>1055</v>
      </c>
      <c r="R26" s="43">
        <v>1060</v>
      </c>
      <c r="S26" s="43">
        <v>1060</v>
      </c>
      <c r="T26" s="43">
        <v>1060</v>
      </c>
      <c r="U26" s="43">
        <v>1070</v>
      </c>
      <c r="V26" s="43">
        <v>1075</v>
      </c>
      <c r="W26" s="43">
        <v>1080</v>
      </c>
      <c r="X26" s="43">
        <v>1080</v>
      </c>
      <c r="Y26" s="43">
        <v>1085</v>
      </c>
      <c r="Z26" s="43">
        <v>1095</v>
      </c>
      <c r="AA26" s="43">
        <v>1.014019</v>
      </c>
    </row>
    <row r="27" spans="1:27" x14ac:dyDescent="0.35">
      <c r="A27" s="5" t="s">
        <v>28</v>
      </c>
      <c r="B27" s="5"/>
      <c r="E27" s="33">
        <v>2027</v>
      </c>
      <c r="F27" s="33"/>
      <c r="G27" s="33"/>
      <c r="H27" s="33"/>
      <c r="I27" s="5"/>
      <c r="P27" s="43" t="s">
        <v>83</v>
      </c>
      <c r="Q27" s="43">
        <v>1060</v>
      </c>
      <c r="R27" s="43">
        <v>1065</v>
      </c>
      <c r="S27" s="43">
        <v>1065</v>
      </c>
      <c r="T27" s="43">
        <v>1065</v>
      </c>
      <c r="U27" s="43">
        <v>1075</v>
      </c>
      <c r="V27" s="43">
        <v>1080</v>
      </c>
      <c r="W27" s="43">
        <v>1085</v>
      </c>
      <c r="X27" s="43">
        <v>1085</v>
      </c>
      <c r="Y27" s="43">
        <v>1090</v>
      </c>
      <c r="Z27" s="43">
        <v>1110</v>
      </c>
      <c r="AA27" s="43">
        <v>1.0139530000000001</v>
      </c>
    </row>
    <row r="28" spans="1:27" x14ac:dyDescent="0.35">
      <c r="A28" s="5" t="s">
        <v>29</v>
      </c>
      <c r="B28" s="5"/>
      <c r="E28" s="33">
        <v>2028</v>
      </c>
      <c r="F28" s="33"/>
      <c r="G28" s="33"/>
      <c r="H28" s="33"/>
      <c r="I28" s="5"/>
      <c r="P28" s="43" t="s">
        <v>84</v>
      </c>
      <c r="Q28" s="43">
        <v>1065</v>
      </c>
      <c r="R28" s="43">
        <v>1070</v>
      </c>
      <c r="S28" s="43">
        <v>1070</v>
      </c>
      <c r="T28" s="43">
        <v>1070</v>
      </c>
      <c r="U28" s="43">
        <v>1080</v>
      </c>
      <c r="V28" s="43">
        <v>1085</v>
      </c>
      <c r="W28" s="43">
        <v>1090</v>
      </c>
      <c r="X28" s="43">
        <v>1090</v>
      </c>
      <c r="Y28" s="43">
        <v>1100</v>
      </c>
      <c r="Z28" s="43">
        <v>1110</v>
      </c>
      <c r="AA28" s="43">
        <v>1.018519</v>
      </c>
    </row>
    <row r="29" spans="1:27" ht="39.75" customHeight="1" x14ac:dyDescent="0.35">
      <c r="A29" s="5" t="s">
        <v>30</v>
      </c>
      <c r="B29" s="23"/>
      <c r="C29" s="1" t="s">
        <v>43</v>
      </c>
      <c r="E29" s="33">
        <v>2029</v>
      </c>
      <c r="F29" s="33"/>
      <c r="G29" s="33"/>
      <c r="H29" s="33"/>
      <c r="I29" s="5"/>
      <c r="P29" s="43" t="s">
        <v>85</v>
      </c>
      <c r="Q29" s="43">
        <v>1075</v>
      </c>
      <c r="R29" s="43">
        <v>1080</v>
      </c>
      <c r="S29" s="43">
        <v>1080</v>
      </c>
      <c r="T29" s="43">
        <v>1080</v>
      </c>
      <c r="U29" s="43">
        <v>1090</v>
      </c>
      <c r="V29" s="43">
        <v>1095</v>
      </c>
      <c r="W29" s="43">
        <v>1100</v>
      </c>
      <c r="X29" s="43">
        <v>1100</v>
      </c>
      <c r="Y29" s="43">
        <v>1105</v>
      </c>
      <c r="Z29" s="43">
        <v>1120</v>
      </c>
      <c r="AA29" s="43">
        <v>1.0137609999999999</v>
      </c>
    </row>
    <row r="30" spans="1:27" x14ac:dyDescent="0.35">
      <c r="A30" s="5" t="s">
        <v>44</v>
      </c>
      <c r="B30" s="5"/>
      <c r="E30" s="33">
        <v>2030</v>
      </c>
      <c r="F30" s="33"/>
      <c r="G30" s="33"/>
      <c r="H30" s="33"/>
      <c r="I30" s="5"/>
      <c r="P30" s="43" t="s">
        <v>86</v>
      </c>
      <c r="Q30" s="43">
        <v>1080</v>
      </c>
      <c r="R30" s="43">
        <v>1085</v>
      </c>
      <c r="S30" s="43">
        <v>1085</v>
      </c>
      <c r="T30" s="43">
        <v>1085</v>
      </c>
      <c r="U30" s="43">
        <v>1095</v>
      </c>
      <c r="V30" s="43">
        <v>1100</v>
      </c>
      <c r="W30" s="43">
        <v>1105</v>
      </c>
      <c r="X30" s="43">
        <v>1105</v>
      </c>
      <c r="Y30" s="43">
        <v>1110</v>
      </c>
      <c r="Z30" s="43">
        <v>1120</v>
      </c>
      <c r="AA30" s="43">
        <v>1.0136989999999999</v>
      </c>
    </row>
    <row r="31" spans="1:27" x14ac:dyDescent="0.35">
      <c r="A31" s="5" t="s">
        <v>47</v>
      </c>
      <c r="B31" s="5"/>
      <c r="E31" s="33">
        <v>2031</v>
      </c>
      <c r="F31" s="33"/>
      <c r="G31" s="33"/>
      <c r="H31" s="33"/>
      <c r="I31" s="5"/>
      <c r="P31" s="43" t="s">
        <v>87</v>
      </c>
      <c r="Q31" s="43">
        <v>1085</v>
      </c>
      <c r="R31" s="43">
        <v>1090</v>
      </c>
      <c r="S31" s="43">
        <v>1090</v>
      </c>
      <c r="T31" s="43">
        <v>1090</v>
      </c>
      <c r="U31" s="43">
        <v>1100</v>
      </c>
      <c r="V31" s="43">
        <v>1105</v>
      </c>
      <c r="W31" s="43">
        <v>1110</v>
      </c>
      <c r="X31" s="43">
        <v>1110</v>
      </c>
      <c r="Y31" s="43">
        <v>1115</v>
      </c>
      <c r="Z31" s="43">
        <v>1125</v>
      </c>
      <c r="AA31" s="43">
        <v>1.013636</v>
      </c>
    </row>
    <row r="32" spans="1:27" x14ac:dyDescent="0.35">
      <c r="A32" s="5" t="s">
        <v>45</v>
      </c>
      <c r="B32" s="5"/>
      <c r="P32" s="43" t="s">
        <v>88</v>
      </c>
      <c r="Q32" s="43">
        <v>1090</v>
      </c>
      <c r="R32" s="43">
        <v>1095</v>
      </c>
      <c r="S32" s="43">
        <v>1095</v>
      </c>
      <c r="T32" s="43">
        <v>1095</v>
      </c>
      <c r="U32" s="43">
        <v>1105</v>
      </c>
      <c r="V32" s="43">
        <v>1110</v>
      </c>
      <c r="W32" s="43">
        <v>1115</v>
      </c>
      <c r="X32" s="43">
        <v>1115</v>
      </c>
      <c r="Y32" s="43">
        <v>1120</v>
      </c>
      <c r="Z32" s="43">
        <v>1130</v>
      </c>
      <c r="AA32" s="43">
        <v>1.0135749999999999</v>
      </c>
    </row>
    <row r="33" spans="1:16" x14ac:dyDescent="0.35">
      <c r="A33" s="5" t="s">
        <v>46</v>
      </c>
      <c r="B33" s="5"/>
      <c r="E33" s="32"/>
      <c r="F33" s="32"/>
      <c r="G33" s="32"/>
      <c r="H33" s="32"/>
      <c r="I33" s="2"/>
    </row>
    <row r="34" spans="1:16" s="2" customFormat="1" ht="16.5" customHeight="1" x14ac:dyDescent="0.35">
      <c r="A34" s="93"/>
      <c r="B34" s="94"/>
      <c r="C34" s="3"/>
      <c r="E34" s="26"/>
      <c r="F34" s="26"/>
      <c r="G34" s="26"/>
      <c r="H34" s="26"/>
      <c r="I34"/>
      <c r="P34" s="136"/>
    </row>
    <row r="35" spans="1:16" x14ac:dyDescent="0.35">
      <c r="A35" s="80"/>
      <c r="B35" s="80"/>
    </row>
    <row r="57" spans="1:16" x14ac:dyDescent="0.35">
      <c r="A57" s="80"/>
      <c r="B57" s="80"/>
      <c r="C57"/>
      <c r="E57"/>
      <c r="F57"/>
      <c r="G57"/>
      <c r="H57"/>
      <c r="P57"/>
    </row>
    <row r="58" spans="1:16" x14ac:dyDescent="0.35">
      <c r="A58" s="92"/>
      <c r="B58" s="80"/>
      <c r="C58"/>
      <c r="E58"/>
      <c r="F58"/>
      <c r="G58"/>
      <c r="H58"/>
      <c r="P58"/>
    </row>
  </sheetData>
  <mergeCells count="10">
    <mergeCell ref="J19:N21"/>
    <mergeCell ref="J23:N25"/>
    <mergeCell ref="A26:B26"/>
    <mergeCell ref="D1:H1"/>
    <mergeCell ref="A6:B6"/>
    <mergeCell ref="E8:I8"/>
    <mergeCell ref="E10:H10"/>
    <mergeCell ref="J11:N12"/>
    <mergeCell ref="J13:N17"/>
    <mergeCell ref="B16:B17"/>
  </mergeCells>
  <pageMargins left="0.7" right="0.7" top="0.75" bottom="0.75" header="0.3" footer="0.3"/>
  <pageSetup scale="5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A1:AA58"/>
  <sheetViews>
    <sheetView zoomScale="80" zoomScaleNormal="80" workbookViewId="0"/>
  </sheetViews>
  <sheetFormatPr defaultRowHeight="14.5" x14ac:dyDescent="0.35"/>
  <cols>
    <col min="1" max="1" width="63.6328125" customWidth="1"/>
    <col min="2" max="2" width="73.453125" customWidth="1"/>
    <col min="3" max="3" width="44.453125" style="1" customWidth="1"/>
    <col min="5" max="5" width="8.90625" style="26"/>
    <col min="6" max="6" width="14.453125" style="26" customWidth="1"/>
    <col min="7" max="7" width="15.453125" style="26" customWidth="1"/>
    <col min="8" max="8" width="18" style="26" customWidth="1"/>
    <col min="9" max="9" width="15.6328125" customWidth="1"/>
    <col min="16" max="16" width="11.453125" style="135" customWidth="1"/>
  </cols>
  <sheetData>
    <row r="1" spans="1:27" ht="62.25" customHeight="1" x14ac:dyDescent="0.45">
      <c r="A1" s="125" t="s">
        <v>744</v>
      </c>
      <c r="B1" s="52"/>
      <c r="D1" s="365" t="s">
        <v>754</v>
      </c>
      <c r="E1" s="366"/>
      <c r="F1" s="366"/>
      <c r="G1" s="366"/>
      <c r="H1" s="367"/>
    </row>
    <row r="2" spans="1:27" x14ac:dyDescent="0.35">
      <c r="A2" s="304">
        <v>43971</v>
      </c>
    </row>
    <row r="3" spans="1:27" ht="15" customHeight="1" x14ac:dyDescent="0.35">
      <c r="A3" s="4" t="s">
        <v>8</v>
      </c>
      <c r="B3" s="4"/>
    </row>
    <row r="4" spans="1:27" ht="15" customHeight="1" x14ac:dyDescent="0.35">
      <c r="A4" s="15" t="s">
        <v>9</v>
      </c>
      <c r="B4" s="15"/>
    </row>
    <row r="5" spans="1:27" x14ac:dyDescent="0.35">
      <c r="C5" s="1" t="s">
        <v>31</v>
      </c>
    </row>
    <row r="6" spans="1:27" x14ac:dyDescent="0.35">
      <c r="A6" s="368" t="s">
        <v>10</v>
      </c>
      <c r="B6" s="369"/>
      <c r="C6" s="3"/>
    </row>
    <row r="7" spans="1:27" ht="21" customHeight="1" x14ac:dyDescent="0.35">
      <c r="A7" s="6" t="s">
        <v>0</v>
      </c>
      <c r="B7" s="5" t="s">
        <v>749</v>
      </c>
      <c r="C7" s="3"/>
    </row>
    <row r="8" spans="1:27" ht="79.25" customHeight="1" x14ac:dyDescent="0.35">
      <c r="A8" s="6" t="s">
        <v>2</v>
      </c>
      <c r="B8" s="202" t="s">
        <v>753</v>
      </c>
      <c r="C8" s="3"/>
      <c r="E8" s="370" t="s">
        <v>100</v>
      </c>
      <c r="F8" s="370"/>
      <c r="G8" s="370"/>
      <c r="H8" s="370"/>
      <c r="I8" s="370"/>
    </row>
    <row r="9" spans="1:27" ht="85.25" customHeight="1" x14ac:dyDescent="0.35">
      <c r="A9" s="6" t="s">
        <v>238</v>
      </c>
      <c r="B9" s="202" t="s">
        <v>752</v>
      </c>
      <c r="C9" s="3"/>
      <c r="E9" s="302"/>
      <c r="F9" s="302"/>
      <c r="G9" s="302"/>
      <c r="H9" s="302"/>
      <c r="I9" s="302"/>
    </row>
    <row r="10" spans="1:27" ht="15" thickBot="1" x14ac:dyDescent="0.4">
      <c r="A10" s="6" t="s">
        <v>1</v>
      </c>
      <c r="B10" s="5"/>
      <c r="C10" s="3" t="s">
        <v>48</v>
      </c>
      <c r="E10" s="371" t="s">
        <v>53</v>
      </c>
      <c r="F10" s="372"/>
      <c r="G10" s="372"/>
      <c r="H10" s="373"/>
      <c r="I10" s="246" t="s">
        <v>517</v>
      </c>
      <c r="J10" t="s">
        <v>74</v>
      </c>
      <c r="P10" s="43" t="s">
        <v>76</v>
      </c>
      <c r="Q10" s="43"/>
      <c r="R10" s="43"/>
      <c r="S10" s="43"/>
      <c r="T10" s="43"/>
      <c r="U10" s="43"/>
      <c r="V10" s="43"/>
      <c r="W10" s="43"/>
      <c r="X10" s="43"/>
      <c r="Y10" s="43"/>
      <c r="Z10" s="43"/>
      <c r="AA10" s="43"/>
    </row>
    <row r="11" spans="1:27" ht="48" customHeight="1" thickBot="1" x14ac:dyDescent="0.4">
      <c r="A11" s="6" t="s">
        <v>4</v>
      </c>
      <c r="B11" s="5"/>
      <c r="C11" s="3" t="s">
        <v>3</v>
      </c>
      <c r="E11" s="37" t="s">
        <v>75</v>
      </c>
      <c r="F11" s="38" t="s">
        <v>147</v>
      </c>
      <c r="G11" s="38" t="s">
        <v>146</v>
      </c>
      <c r="H11" s="38" t="s">
        <v>90</v>
      </c>
      <c r="I11" s="38" t="s">
        <v>144</v>
      </c>
      <c r="J11" s="362" t="s">
        <v>92</v>
      </c>
      <c r="K11" s="374"/>
      <c r="L11" s="374"/>
      <c r="M11" s="374"/>
      <c r="N11" s="374"/>
      <c r="P11" s="43" t="s">
        <v>77</v>
      </c>
      <c r="Q11" s="48">
        <v>0.9</v>
      </c>
      <c r="R11" s="46">
        <v>0.8</v>
      </c>
      <c r="S11" s="46">
        <v>0.7</v>
      </c>
      <c r="T11" s="47">
        <v>0.6</v>
      </c>
      <c r="U11" s="48">
        <v>0.5</v>
      </c>
      <c r="V11" s="46">
        <v>0.4</v>
      </c>
      <c r="W11" s="46">
        <v>0.3</v>
      </c>
      <c r="X11" s="46">
        <v>0.2</v>
      </c>
      <c r="Y11" s="46">
        <v>0.1</v>
      </c>
      <c r="Z11" s="46">
        <v>0.05</v>
      </c>
      <c r="AA11" s="45">
        <v>18537</v>
      </c>
    </row>
    <row r="12" spans="1:27" ht="19.5" customHeight="1" x14ac:dyDescent="0.35">
      <c r="A12" s="12" t="s">
        <v>49</v>
      </c>
      <c r="B12" s="306" t="s">
        <v>517</v>
      </c>
      <c r="C12" s="3"/>
      <c r="E12" s="33">
        <v>2012</v>
      </c>
      <c r="F12" s="33"/>
      <c r="G12" s="33"/>
      <c r="H12" s="33"/>
      <c r="I12" s="5"/>
      <c r="J12" s="362"/>
      <c r="K12" s="374"/>
      <c r="L12" s="374"/>
      <c r="M12" s="374"/>
      <c r="N12" s="374"/>
      <c r="P12" s="43">
        <v>2011</v>
      </c>
      <c r="Q12" s="43">
        <v>1030</v>
      </c>
      <c r="R12" s="43">
        <v>1035</v>
      </c>
      <c r="S12" s="43">
        <v>1040</v>
      </c>
      <c r="T12" s="43">
        <v>1050</v>
      </c>
      <c r="U12" s="43">
        <v>1070</v>
      </c>
      <c r="V12" s="43">
        <v>1075</v>
      </c>
      <c r="W12" s="43">
        <v>1090</v>
      </c>
      <c r="X12" s="43">
        <v>1095</v>
      </c>
      <c r="Y12" s="43">
        <v>1110</v>
      </c>
      <c r="Z12" s="43">
        <v>1110</v>
      </c>
      <c r="AA12" s="43">
        <v>1.0373829999999999</v>
      </c>
    </row>
    <row r="13" spans="1:27" ht="15" customHeight="1" x14ac:dyDescent="0.35">
      <c r="A13" s="12" t="s">
        <v>50</v>
      </c>
      <c r="B13" s="12"/>
      <c r="C13" s="3"/>
      <c r="E13" s="33">
        <v>2013</v>
      </c>
      <c r="F13" s="33"/>
      <c r="G13" s="33"/>
      <c r="H13" s="33"/>
      <c r="I13" s="5"/>
      <c r="J13" s="375" t="s">
        <v>91</v>
      </c>
      <c r="K13" s="376"/>
      <c r="L13" s="376"/>
      <c r="M13" s="376"/>
      <c r="N13" s="376"/>
      <c r="P13" s="43">
        <v>2012</v>
      </c>
      <c r="Q13" s="43">
        <v>1050</v>
      </c>
      <c r="R13" s="43">
        <v>1055</v>
      </c>
      <c r="S13" s="43">
        <v>1060</v>
      </c>
      <c r="T13" s="43">
        <v>1070</v>
      </c>
      <c r="U13" s="43">
        <v>1090</v>
      </c>
      <c r="V13" s="43">
        <v>1095</v>
      </c>
      <c r="W13" s="43">
        <v>1115</v>
      </c>
      <c r="X13" s="43">
        <v>1120</v>
      </c>
      <c r="Y13" s="43">
        <v>1125</v>
      </c>
      <c r="Z13" s="43">
        <v>1135</v>
      </c>
      <c r="AA13" s="43">
        <v>1.0321100000000001</v>
      </c>
    </row>
    <row r="14" spans="1:27" x14ac:dyDescent="0.35">
      <c r="A14" s="12" t="s">
        <v>51</v>
      </c>
      <c r="B14" s="12"/>
      <c r="C14" s="3" t="s">
        <v>52</v>
      </c>
      <c r="E14" s="33">
        <v>2014</v>
      </c>
      <c r="F14" s="33"/>
      <c r="G14" s="33"/>
      <c r="H14" s="33"/>
      <c r="I14" s="5"/>
      <c r="J14" s="375"/>
      <c r="K14" s="376"/>
      <c r="L14" s="376"/>
      <c r="M14" s="376"/>
      <c r="N14" s="376"/>
      <c r="P14" s="43">
        <v>2013</v>
      </c>
      <c r="Q14" s="43">
        <v>1065</v>
      </c>
      <c r="R14" s="43">
        <v>1070</v>
      </c>
      <c r="S14" s="43">
        <v>1075</v>
      </c>
      <c r="T14" s="43">
        <v>1085</v>
      </c>
      <c r="U14" s="43">
        <v>1105</v>
      </c>
      <c r="V14" s="43">
        <v>1110</v>
      </c>
      <c r="W14" s="43">
        <v>1130</v>
      </c>
      <c r="X14" s="43">
        <v>1135</v>
      </c>
      <c r="Y14" s="43">
        <v>1150</v>
      </c>
      <c r="Z14" s="43">
        <v>1150</v>
      </c>
      <c r="AA14" s="43">
        <v>1.040724</v>
      </c>
    </row>
    <row r="15" spans="1:27" ht="21.75" customHeight="1" x14ac:dyDescent="0.35">
      <c r="A15" s="12" t="s">
        <v>53</v>
      </c>
      <c r="B15" s="24"/>
      <c r="C15" s="3"/>
      <c r="E15" s="33">
        <v>2015</v>
      </c>
      <c r="F15" s="33"/>
      <c r="G15" s="33"/>
      <c r="H15" s="33"/>
      <c r="I15" s="5"/>
      <c r="J15" s="375"/>
      <c r="K15" s="376"/>
      <c r="L15" s="376"/>
      <c r="M15" s="376"/>
      <c r="N15" s="376"/>
      <c r="P15" s="43">
        <v>2014</v>
      </c>
      <c r="Q15" s="43">
        <v>1080</v>
      </c>
      <c r="R15" s="43">
        <v>1085</v>
      </c>
      <c r="S15" s="43">
        <v>1090</v>
      </c>
      <c r="T15" s="43">
        <v>1100</v>
      </c>
      <c r="U15" s="43">
        <v>1120</v>
      </c>
      <c r="V15" s="43">
        <v>1125</v>
      </c>
      <c r="W15" s="43">
        <v>1145</v>
      </c>
      <c r="X15" s="43">
        <v>1150</v>
      </c>
      <c r="Y15" s="43">
        <v>1165</v>
      </c>
      <c r="Z15" s="43">
        <v>1170</v>
      </c>
      <c r="AA15" s="43">
        <v>1.040179</v>
      </c>
    </row>
    <row r="16" spans="1:27" x14ac:dyDescent="0.35">
      <c r="A16" s="239" t="s">
        <v>41</v>
      </c>
      <c r="B16" s="379" t="s">
        <v>97</v>
      </c>
      <c r="E16" s="33">
        <v>2016</v>
      </c>
      <c r="F16" s="33"/>
      <c r="G16" s="33"/>
      <c r="H16" s="33"/>
      <c r="I16" s="5"/>
      <c r="J16" s="375"/>
      <c r="K16" s="376"/>
      <c r="L16" s="376"/>
      <c r="M16" s="376"/>
      <c r="N16" s="376"/>
      <c r="P16" s="43">
        <v>2015</v>
      </c>
      <c r="Q16" s="43">
        <v>1095</v>
      </c>
      <c r="R16" s="43">
        <v>1100</v>
      </c>
      <c r="S16" s="43">
        <v>1105</v>
      </c>
      <c r="T16" s="43">
        <v>1115</v>
      </c>
      <c r="U16" s="43">
        <v>1135</v>
      </c>
      <c r="V16" s="43">
        <v>1140</v>
      </c>
      <c r="W16" s="43">
        <v>1160</v>
      </c>
      <c r="X16" s="43">
        <v>1165</v>
      </c>
      <c r="Y16" s="43">
        <v>1170</v>
      </c>
      <c r="Z16" s="43">
        <v>1180</v>
      </c>
      <c r="AA16" s="43">
        <v>1.030837</v>
      </c>
    </row>
    <row r="17" spans="1:27" ht="60.75" customHeight="1" x14ac:dyDescent="0.35">
      <c r="A17" s="239" t="s">
        <v>7</v>
      </c>
      <c r="B17" s="380"/>
      <c r="C17" s="3" t="s">
        <v>21</v>
      </c>
      <c r="E17" s="33">
        <v>2017</v>
      </c>
      <c r="F17" s="33"/>
      <c r="G17" s="33"/>
      <c r="H17" s="33"/>
      <c r="I17" s="5"/>
      <c r="J17" s="377"/>
      <c r="K17" s="378"/>
      <c r="L17" s="378"/>
      <c r="M17" s="378"/>
      <c r="N17" s="378"/>
      <c r="P17" s="43">
        <v>2016</v>
      </c>
      <c r="Q17" s="43">
        <v>1105</v>
      </c>
      <c r="R17" s="43">
        <v>1110</v>
      </c>
      <c r="S17" s="43">
        <v>1115</v>
      </c>
      <c r="T17" s="43">
        <v>1125</v>
      </c>
      <c r="U17" s="43">
        <v>1145</v>
      </c>
      <c r="V17" s="43">
        <v>1150</v>
      </c>
      <c r="W17" s="43">
        <v>1170</v>
      </c>
      <c r="X17" s="43">
        <v>1175</v>
      </c>
      <c r="Y17" s="43">
        <v>1190</v>
      </c>
      <c r="Z17" s="43">
        <v>1195</v>
      </c>
      <c r="AA17" s="43">
        <v>1.039301</v>
      </c>
    </row>
    <row r="18" spans="1:27" x14ac:dyDescent="0.35">
      <c r="A18" s="89" t="s">
        <v>72</v>
      </c>
      <c r="B18" s="89"/>
      <c r="C18" s="3" t="s">
        <v>73</v>
      </c>
      <c r="E18" s="33">
        <v>2018</v>
      </c>
      <c r="F18" s="33"/>
      <c r="G18" s="33"/>
      <c r="H18" s="33"/>
      <c r="I18" s="5"/>
      <c r="J18" s="34" t="s">
        <v>89</v>
      </c>
      <c r="K18" s="35"/>
      <c r="L18" s="35"/>
      <c r="M18" s="35"/>
      <c r="N18" s="36"/>
      <c r="P18" s="43">
        <v>2017</v>
      </c>
      <c r="Q18" s="43">
        <v>1115</v>
      </c>
      <c r="R18" s="43">
        <v>1120</v>
      </c>
      <c r="S18" s="43">
        <v>1125</v>
      </c>
      <c r="T18" s="43">
        <v>1135</v>
      </c>
      <c r="U18" s="43">
        <v>1155</v>
      </c>
      <c r="V18" s="43">
        <v>1160</v>
      </c>
      <c r="W18" s="43">
        <v>1180</v>
      </c>
      <c r="X18" s="43">
        <v>1185</v>
      </c>
      <c r="Y18" s="43">
        <v>1195</v>
      </c>
      <c r="Z18" s="43">
        <v>1205</v>
      </c>
      <c r="AA18" s="43">
        <v>1.034632</v>
      </c>
    </row>
    <row r="19" spans="1:27" x14ac:dyDescent="0.35">
      <c r="A19" s="89" t="s">
        <v>68</v>
      </c>
      <c r="B19" s="90"/>
      <c r="C19" s="3" t="s">
        <v>69</v>
      </c>
      <c r="E19" s="33">
        <v>2019</v>
      </c>
      <c r="F19" s="33"/>
      <c r="G19" s="33"/>
      <c r="H19" s="33"/>
      <c r="I19" s="5"/>
      <c r="J19" s="353"/>
      <c r="K19" s="354"/>
      <c r="L19" s="354"/>
      <c r="M19" s="354"/>
      <c r="N19" s="355"/>
      <c r="P19" s="43">
        <v>2018</v>
      </c>
      <c r="Q19" s="43">
        <v>1125</v>
      </c>
      <c r="R19" s="43">
        <v>1130</v>
      </c>
      <c r="S19" s="43">
        <v>1140</v>
      </c>
      <c r="T19" s="43">
        <v>1150</v>
      </c>
      <c r="U19" s="43">
        <v>1170</v>
      </c>
      <c r="V19" s="43">
        <v>1175</v>
      </c>
      <c r="W19" s="43">
        <v>1195</v>
      </c>
      <c r="X19" s="43">
        <v>1200</v>
      </c>
      <c r="Y19" s="43">
        <v>1215</v>
      </c>
      <c r="Z19" s="43">
        <v>1215</v>
      </c>
      <c r="AA19" s="43">
        <v>1.038462</v>
      </c>
    </row>
    <row r="20" spans="1:27" ht="21" customHeight="1" x14ac:dyDescent="0.35">
      <c r="A20" s="89" t="s">
        <v>67</v>
      </c>
      <c r="B20" s="89"/>
      <c r="C20" s="3" t="s">
        <v>70</v>
      </c>
      <c r="E20" s="33">
        <v>2020</v>
      </c>
      <c r="F20" s="33"/>
      <c r="G20" s="33"/>
      <c r="H20" s="33"/>
      <c r="I20" s="5"/>
      <c r="J20" s="356"/>
      <c r="K20" s="357"/>
      <c r="L20" s="357"/>
      <c r="M20" s="357"/>
      <c r="N20" s="358"/>
      <c r="P20" s="43">
        <v>2019</v>
      </c>
      <c r="Q20" s="43">
        <v>1135</v>
      </c>
      <c r="R20" s="43">
        <v>1140</v>
      </c>
      <c r="S20" s="43">
        <v>1150</v>
      </c>
      <c r="T20" s="43">
        <v>1160</v>
      </c>
      <c r="U20" s="43">
        <v>1180</v>
      </c>
      <c r="V20" s="43">
        <v>1185</v>
      </c>
      <c r="W20" s="43">
        <v>1205</v>
      </c>
      <c r="X20" s="43">
        <v>1210</v>
      </c>
      <c r="Y20" s="43">
        <v>1225</v>
      </c>
      <c r="Z20" s="43">
        <v>1230</v>
      </c>
      <c r="AA20" s="43">
        <v>1.0381359999999999</v>
      </c>
    </row>
    <row r="21" spans="1:27" ht="48.75" customHeight="1" x14ac:dyDescent="0.35">
      <c r="A21" s="5" t="s">
        <v>98</v>
      </c>
      <c r="B21" s="243" t="s">
        <v>99</v>
      </c>
      <c r="C21" s="3" t="s">
        <v>58</v>
      </c>
      <c r="E21" s="33">
        <v>2021</v>
      </c>
      <c r="F21" s="33"/>
      <c r="G21" s="33"/>
      <c r="H21" s="33"/>
      <c r="I21" s="5"/>
      <c r="J21" s="359"/>
      <c r="K21" s="360"/>
      <c r="L21" s="360"/>
      <c r="M21" s="360"/>
      <c r="N21" s="361"/>
      <c r="P21" s="43">
        <v>2020</v>
      </c>
      <c r="Q21" s="43">
        <v>1145</v>
      </c>
      <c r="R21" s="43">
        <v>1150</v>
      </c>
      <c r="S21" s="43">
        <v>1155</v>
      </c>
      <c r="T21" s="43">
        <v>1170</v>
      </c>
      <c r="U21" s="43">
        <v>1190</v>
      </c>
      <c r="V21" s="43">
        <v>1195</v>
      </c>
      <c r="W21" s="43">
        <v>1215</v>
      </c>
      <c r="X21" s="43">
        <v>1225</v>
      </c>
      <c r="Y21" s="43">
        <v>1235</v>
      </c>
      <c r="Z21" s="43">
        <v>1240</v>
      </c>
      <c r="AA21" s="43">
        <v>1.0378149999999999</v>
      </c>
    </row>
    <row r="22" spans="1:27" s="2" customFormat="1" x14ac:dyDescent="0.35">
      <c r="A22" s="6" t="s">
        <v>5</v>
      </c>
      <c r="B22" s="22">
        <v>400000</v>
      </c>
      <c r="C22" s="3" t="s">
        <v>6</v>
      </c>
      <c r="E22" s="33">
        <v>2022</v>
      </c>
      <c r="F22" s="33"/>
      <c r="G22" s="33"/>
      <c r="H22" s="33"/>
      <c r="I22" s="5"/>
      <c r="P22" s="43" t="s">
        <v>78</v>
      </c>
      <c r="Q22" s="43"/>
      <c r="R22" s="43"/>
      <c r="S22" s="43"/>
      <c r="T22" s="43"/>
      <c r="U22" s="43"/>
      <c r="V22" s="43"/>
      <c r="W22" s="43"/>
      <c r="X22" s="43"/>
      <c r="Y22" s="43"/>
      <c r="Z22" s="43"/>
      <c r="AA22" s="43"/>
    </row>
    <row r="23" spans="1:27" s="2" customFormat="1" ht="34.5" customHeight="1" x14ac:dyDescent="0.35">
      <c r="A23" s="5" t="s">
        <v>55</v>
      </c>
      <c r="B23" s="23" t="s">
        <v>653</v>
      </c>
      <c r="C23" s="3" t="s">
        <v>54</v>
      </c>
      <c r="E23" s="33">
        <v>2023</v>
      </c>
      <c r="F23" s="33"/>
      <c r="G23" s="33"/>
      <c r="H23" s="33"/>
      <c r="I23" s="5"/>
      <c r="J23" s="362" t="s">
        <v>96</v>
      </c>
      <c r="K23" s="363"/>
      <c r="L23" s="363"/>
      <c r="M23" s="363"/>
      <c r="N23" s="363"/>
      <c r="P23" s="43" t="s">
        <v>79</v>
      </c>
      <c r="Q23" s="43">
        <v>1030</v>
      </c>
      <c r="R23" s="43">
        <v>1035</v>
      </c>
      <c r="S23" s="43">
        <v>1035</v>
      </c>
      <c r="T23" s="43">
        <v>1035</v>
      </c>
      <c r="U23" s="43">
        <v>1045</v>
      </c>
      <c r="V23" s="43">
        <v>1050</v>
      </c>
      <c r="W23" s="43">
        <v>1055</v>
      </c>
      <c r="X23" s="43">
        <v>1055</v>
      </c>
      <c r="Y23" s="43">
        <v>1060</v>
      </c>
      <c r="Z23" s="43">
        <v>1070</v>
      </c>
      <c r="AA23" s="43">
        <v>1.014354</v>
      </c>
    </row>
    <row r="24" spans="1:27" ht="30.75" customHeight="1" x14ac:dyDescent="0.35">
      <c r="A24" s="5" t="s">
        <v>56</v>
      </c>
      <c r="B24" s="22"/>
      <c r="C24" s="3" t="s">
        <v>57</v>
      </c>
      <c r="E24" s="33">
        <v>2024</v>
      </c>
      <c r="F24" s="33"/>
      <c r="G24" s="33"/>
      <c r="H24" s="33"/>
      <c r="I24" s="5"/>
      <c r="J24" s="362"/>
      <c r="K24" s="363"/>
      <c r="L24" s="363"/>
      <c r="M24" s="363"/>
      <c r="N24" s="363"/>
      <c r="P24" s="43" t="s">
        <v>80</v>
      </c>
      <c r="Q24" s="43">
        <v>1040</v>
      </c>
      <c r="R24" s="43">
        <v>1045</v>
      </c>
      <c r="S24" s="43">
        <v>1045</v>
      </c>
      <c r="T24" s="43">
        <v>1045</v>
      </c>
      <c r="U24" s="43">
        <v>1055</v>
      </c>
      <c r="V24" s="43">
        <v>1060</v>
      </c>
      <c r="W24" s="43">
        <v>1065</v>
      </c>
      <c r="X24" s="43">
        <v>1065</v>
      </c>
      <c r="Y24" s="43">
        <v>1070</v>
      </c>
      <c r="Z24" s="43">
        <v>1080</v>
      </c>
      <c r="AA24" s="43">
        <v>1.0142180000000001</v>
      </c>
    </row>
    <row r="25" spans="1:27" s="2" customFormat="1" x14ac:dyDescent="0.35">
      <c r="A25" s="18"/>
      <c r="B25" s="19"/>
      <c r="C25" s="3"/>
      <c r="E25" s="33">
        <v>2025</v>
      </c>
      <c r="F25" s="33"/>
      <c r="G25" s="33"/>
      <c r="H25" s="33"/>
      <c r="I25" s="5"/>
      <c r="J25" s="362"/>
      <c r="K25" s="363"/>
      <c r="L25" s="363"/>
      <c r="M25" s="363"/>
      <c r="N25" s="363"/>
      <c r="P25" s="43" t="s">
        <v>81</v>
      </c>
      <c r="Q25" s="43">
        <v>1050</v>
      </c>
      <c r="R25" s="43">
        <v>1055</v>
      </c>
      <c r="S25" s="43">
        <v>1055</v>
      </c>
      <c r="T25" s="43">
        <v>1055</v>
      </c>
      <c r="U25" s="43">
        <v>1065</v>
      </c>
      <c r="V25" s="43">
        <v>1070</v>
      </c>
      <c r="W25" s="43">
        <v>1075</v>
      </c>
      <c r="X25" s="43">
        <v>1075</v>
      </c>
      <c r="Y25" s="43">
        <v>1080</v>
      </c>
      <c r="Z25" s="43">
        <v>1095</v>
      </c>
      <c r="AA25" s="43">
        <v>1.0140849999999999</v>
      </c>
    </row>
    <row r="26" spans="1:27" x14ac:dyDescent="0.35">
      <c r="A26" s="364" t="s">
        <v>71</v>
      </c>
      <c r="B26" s="364"/>
      <c r="E26" s="33">
        <v>2026</v>
      </c>
      <c r="F26" s="33"/>
      <c r="G26" s="33"/>
      <c r="H26" s="33"/>
      <c r="I26" s="5"/>
      <c r="P26" s="43" t="s">
        <v>82</v>
      </c>
      <c r="Q26" s="43">
        <v>1055</v>
      </c>
      <c r="R26" s="43">
        <v>1060</v>
      </c>
      <c r="S26" s="43">
        <v>1060</v>
      </c>
      <c r="T26" s="43">
        <v>1060</v>
      </c>
      <c r="U26" s="43">
        <v>1070</v>
      </c>
      <c r="V26" s="43">
        <v>1075</v>
      </c>
      <c r="W26" s="43">
        <v>1080</v>
      </c>
      <c r="X26" s="43">
        <v>1080</v>
      </c>
      <c r="Y26" s="43">
        <v>1085</v>
      </c>
      <c r="Z26" s="43">
        <v>1095</v>
      </c>
      <c r="AA26" s="43">
        <v>1.014019</v>
      </c>
    </row>
    <row r="27" spans="1:27" x14ac:dyDescent="0.35">
      <c r="A27" s="5" t="s">
        <v>28</v>
      </c>
      <c r="B27" s="5"/>
      <c r="E27" s="33">
        <v>2027</v>
      </c>
      <c r="F27" s="33"/>
      <c r="G27" s="33"/>
      <c r="H27" s="33"/>
      <c r="I27" s="5"/>
      <c r="P27" s="43" t="s">
        <v>83</v>
      </c>
      <c r="Q27" s="43">
        <v>1060</v>
      </c>
      <c r="R27" s="43">
        <v>1065</v>
      </c>
      <c r="S27" s="43">
        <v>1065</v>
      </c>
      <c r="T27" s="43">
        <v>1065</v>
      </c>
      <c r="U27" s="43">
        <v>1075</v>
      </c>
      <c r="V27" s="43">
        <v>1080</v>
      </c>
      <c r="W27" s="43">
        <v>1085</v>
      </c>
      <c r="X27" s="43">
        <v>1085</v>
      </c>
      <c r="Y27" s="43">
        <v>1090</v>
      </c>
      <c r="Z27" s="43">
        <v>1110</v>
      </c>
      <c r="AA27" s="43">
        <v>1.0139530000000001</v>
      </c>
    </row>
    <row r="28" spans="1:27" x14ac:dyDescent="0.35">
      <c r="A28" s="5" t="s">
        <v>29</v>
      </c>
      <c r="B28" s="5"/>
      <c r="E28" s="33">
        <v>2028</v>
      </c>
      <c r="F28" s="33"/>
      <c r="G28" s="33"/>
      <c r="H28" s="33"/>
      <c r="I28" s="5"/>
      <c r="P28" s="43" t="s">
        <v>84</v>
      </c>
      <c r="Q28" s="43">
        <v>1065</v>
      </c>
      <c r="R28" s="43">
        <v>1070</v>
      </c>
      <c r="S28" s="43">
        <v>1070</v>
      </c>
      <c r="T28" s="43">
        <v>1070</v>
      </c>
      <c r="U28" s="43">
        <v>1080</v>
      </c>
      <c r="V28" s="43">
        <v>1085</v>
      </c>
      <c r="W28" s="43">
        <v>1090</v>
      </c>
      <c r="X28" s="43">
        <v>1090</v>
      </c>
      <c r="Y28" s="43">
        <v>1100</v>
      </c>
      <c r="Z28" s="43">
        <v>1110</v>
      </c>
      <c r="AA28" s="43">
        <v>1.018519</v>
      </c>
    </row>
    <row r="29" spans="1:27" ht="39.75" customHeight="1" x14ac:dyDescent="0.35">
      <c r="A29" s="5" t="s">
        <v>30</v>
      </c>
      <c r="B29" s="23"/>
      <c r="C29" s="1" t="s">
        <v>43</v>
      </c>
      <c r="E29" s="33">
        <v>2029</v>
      </c>
      <c r="F29" s="33"/>
      <c r="G29" s="33"/>
      <c r="H29" s="33"/>
      <c r="I29" s="5"/>
      <c r="P29" s="43" t="s">
        <v>85</v>
      </c>
      <c r="Q29" s="43">
        <v>1075</v>
      </c>
      <c r="R29" s="43">
        <v>1080</v>
      </c>
      <c r="S29" s="43">
        <v>1080</v>
      </c>
      <c r="T29" s="43">
        <v>1080</v>
      </c>
      <c r="U29" s="43">
        <v>1090</v>
      </c>
      <c r="V29" s="43">
        <v>1095</v>
      </c>
      <c r="W29" s="43">
        <v>1100</v>
      </c>
      <c r="X29" s="43">
        <v>1100</v>
      </c>
      <c r="Y29" s="43">
        <v>1105</v>
      </c>
      <c r="Z29" s="43">
        <v>1120</v>
      </c>
      <c r="AA29" s="43">
        <v>1.0137609999999999</v>
      </c>
    </row>
    <row r="30" spans="1:27" x14ac:dyDescent="0.35">
      <c r="A30" s="5" t="s">
        <v>44</v>
      </c>
      <c r="B30" s="5"/>
      <c r="E30" s="33">
        <v>2030</v>
      </c>
      <c r="F30" s="33"/>
      <c r="G30" s="33"/>
      <c r="H30" s="33"/>
      <c r="I30" s="5"/>
      <c r="P30" s="43" t="s">
        <v>86</v>
      </c>
      <c r="Q30" s="43">
        <v>1080</v>
      </c>
      <c r="R30" s="43">
        <v>1085</v>
      </c>
      <c r="S30" s="43">
        <v>1085</v>
      </c>
      <c r="T30" s="43">
        <v>1085</v>
      </c>
      <c r="U30" s="43">
        <v>1095</v>
      </c>
      <c r="V30" s="43">
        <v>1100</v>
      </c>
      <c r="W30" s="43">
        <v>1105</v>
      </c>
      <c r="X30" s="43">
        <v>1105</v>
      </c>
      <c r="Y30" s="43">
        <v>1110</v>
      </c>
      <c r="Z30" s="43">
        <v>1120</v>
      </c>
      <c r="AA30" s="43">
        <v>1.0136989999999999</v>
      </c>
    </row>
    <row r="31" spans="1:27" x14ac:dyDescent="0.35">
      <c r="A31" s="5" t="s">
        <v>47</v>
      </c>
      <c r="B31" s="5"/>
      <c r="E31" s="33">
        <v>2031</v>
      </c>
      <c r="F31" s="33"/>
      <c r="G31" s="33"/>
      <c r="H31" s="33"/>
      <c r="I31" s="5"/>
      <c r="P31" s="43" t="s">
        <v>87</v>
      </c>
      <c r="Q31" s="43">
        <v>1085</v>
      </c>
      <c r="R31" s="43">
        <v>1090</v>
      </c>
      <c r="S31" s="43">
        <v>1090</v>
      </c>
      <c r="T31" s="43">
        <v>1090</v>
      </c>
      <c r="U31" s="43">
        <v>1100</v>
      </c>
      <c r="V31" s="43">
        <v>1105</v>
      </c>
      <c r="W31" s="43">
        <v>1110</v>
      </c>
      <c r="X31" s="43">
        <v>1110</v>
      </c>
      <c r="Y31" s="43">
        <v>1115</v>
      </c>
      <c r="Z31" s="43">
        <v>1125</v>
      </c>
      <c r="AA31" s="43">
        <v>1.013636</v>
      </c>
    </row>
    <row r="32" spans="1:27" x14ac:dyDescent="0.35">
      <c r="A32" s="5" t="s">
        <v>45</v>
      </c>
      <c r="B32" s="5"/>
      <c r="P32" s="43" t="s">
        <v>88</v>
      </c>
      <c r="Q32" s="43">
        <v>1090</v>
      </c>
      <c r="R32" s="43">
        <v>1095</v>
      </c>
      <c r="S32" s="43">
        <v>1095</v>
      </c>
      <c r="T32" s="43">
        <v>1095</v>
      </c>
      <c r="U32" s="43">
        <v>1105</v>
      </c>
      <c r="V32" s="43">
        <v>1110</v>
      </c>
      <c r="W32" s="43">
        <v>1115</v>
      </c>
      <c r="X32" s="43">
        <v>1115</v>
      </c>
      <c r="Y32" s="43">
        <v>1120</v>
      </c>
      <c r="Z32" s="43">
        <v>1130</v>
      </c>
      <c r="AA32" s="43">
        <v>1.0135749999999999</v>
      </c>
    </row>
    <row r="33" spans="1:16" x14ac:dyDescent="0.35">
      <c r="A33" s="5" t="s">
        <v>46</v>
      </c>
      <c r="B33" s="5"/>
      <c r="E33" s="32"/>
      <c r="F33" s="32"/>
      <c r="G33" s="32"/>
      <c r="H33" s="32"/>
      <c r="I33" s="2"/>
    </row>
    <row r="34" spans="1:16" s="2" customFormat="1" ht="16.5" customHeight="1" x14ac:dyDescent="0.35">
      <c r="A34" s="93"/>
      <c r="B34" s="94"/>
      <c r="C34" s="3"/>
      <c r="E34" s="26"/>
      <c r="F34" s="26"/>
      <c r="G34" s="26"/>
      <c r="H34" s="26"/>
      <c r="I34"/>
      <c r="P34" s="136"/>
    </row>
    <row r="35" spans="1:16" x14ac:dyDescent="0.35">
      <c r="A35" s="80"/>
      <c r="B35" s="80"/>
    </row>
    <row r="57" spans="1:16" x14ac:dyDescent="0.35">
      <c r="A57" s="80"/>
      <c r="B57" s="80"/>
      <c r="C57"/>
      <c r="E57"/>
      <c r="F57"/>
      <c r="G57"/>
      <c r="H57"/>
      <c r="P57"/>
    </row>
    <row r="58" spans="1:16" x14ac:dyDescent="0.35">
      <c r="A58" s="92"/>
      <c r="B58" s="80"/>
      <c r="C58"/>
      <c r="E58"/>
      <c r="F58"/>
      <c r="G58"/>
      <c r="H58"/>
      <c r="P58"/>
    </row>
  </sheetData>
  <mergeCells count="10">
    <mergeCell ref="J19:N21"/>
    <mergeCell ref="J23:N25"/>
    <mergeCell ref="A26:B26"/>
    <mergeCell ref="D1:H1"/>
    <mergeCell ref="A6:B6"/>
    <mergeCell ref="E8:I8"/>
    <mergeCell ref="E10:H10"/>
    <mergeCell ref="J11:N12"/>
    <mergeCell ref="J13:N17"/>
    <mergeCell ref="B16:B17"/>
  </mergeCells>
  <pageMargins left="0.7" right="0.7" top="0.75" bottom="0.75" header="0.3" footer="0.3"/>
  <pageSetup scale="5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A57"/>
  <sheetViews>
    <sheetView zoomScale="80" zoomScaleNormal="80" workbookViewId="0"/>
  </sheetViews>
  <sheetFormatPr defaultRowHeight="14.5" x14ac:dyDescent="0.35"/>
  <cols>
    <col min="1" max="1" width="63.6328125" customWidth="1"/>
    <col min="2" max="2" width="73.453125" customWidth="1"/>
    <col min="3" max="3" width="44.453125" style="1" customWidth="1"/>
    <col min="5" max="5" width="8.90625" style="26"/>
    <col min="6" max="6" width="14.453125" style="26" customWidth="1"/>
    <col min="7" max="7" width="15.453125" style="26" customWidth="1"/>
    <col min="8" max="8" width="18" style="26" customWidth="1"/>
    <col min="9" max="9" width="15.6328125" customWidth="1"/>
    <col min="16" max="16" width="11.453125" style="135" customWidth="1"/>
  </cols>
  <sheetData>
    <row r="1" spans="1:27" ht="62.25" customHeight="1" x14ac:dyDescent="0.45">
      <c r="A1" s="125" t="s">
        <v>695</v>
      </c>
      <c r="B1" s="52"/>
      <c r="D1" s="365" t="s">
        <v>716</v>
      </c>
      <c r="E1" s="366"/>
      <c r="F1" s="366"/>
      <c r="G1" s="366"/>
      <c r="H1" s="367"/>
    </row>
    <row r="2" spans="1:27" x14ac:dyDescent="0.35">
      <c r="A2" s="65" t="s">
        <v>702</v>
      </c>
    </row>
    <row r="3" spans="1:27" ht="15" customHeight="1" x14ac:dyDescent="0.35">
      <c r="A3" s="4" t="s">
        <v>8</v>
      </c>
      <c r="B3" s="4"/>
    </row>
    <row r="4" spans="1:27" ht="15" customHeight="1" x14ac:dyDescent="0.35">
      <c r="A4" s="15" t="s">
        <v>9</v>
      </c>
      <c r="B4" s="15"/>
    </row>
    <row r="5" spans="1:27" x14ac:dyDescent="0.35">
      <c r="C5" s="1" t="s">
        <v>31</v>
      </c>
    </row>
    <row r="6" spans="1:27" x14ac:dyDescent="0.35">
      <c r="A6" s="368" t="s">
        <v>10</v>
      </c>
      <c r="B6" s="369"/>
      <c r="C6" s="3"/>
    </row>
    <row r="7" spans="1:27" ht="21" customHeight="1" x14ac:dyDescent="0.35">
      <c r="A7" s="6" t="s">
        <v>0</v>
      </c>
      <c r="B7" s="5" t="s">
        <v>695</v>
      </c>
      <c r="C7" s="3"/>
    </row>
    <row r="8" spans="1:27" ht="132" customHeight="1" x14ac:dyDescent="0.35">
      <c r="A8" s="6" t="s">
        <v>2</v>
      </c>
      <c r="B8" s="257" t="s">
        <v>717</v>
      </c>
      <c r="C8" s="3"/>
      <c r="E8" s="370" t="s">
        <v>100</v>
      </c>
      <c r="F8" s="370"/>
      <c r="G8" s="370"/>
      <c r="H8" s="370"/>
      <c r="I8" s="370"/>
    </row>
    <row r="9" spans="1:27" ht="114" customHeight="1" thickBot="1" x14ac:dyDescent="0.4">
      <c r="A9" s="6" t="s">
        <v>238</v>
      </c>
      <c r="B9" s="99" t="s">
        <v>720</v>
      </c>
      <c r="C9" s="3" t="s">
        <v>48</v>
      </c>
      <c r="E9" s="371" t="s">
        <v>53</v>
      </c>
      <c r="F9" s="372"/>
      <c r="G9" s="372"/>
      <c r="H9" s="373"/>
      <c r="I9" s="5" t="str">
        <f>B14</f>
        <v>N/A</v>
      </c>
      <c r="J9" t="s">
        <v>74</v>
      </c>
      <c r="P9" s="43" t="s">
        <v>76</v>
      </c>
      <c r="Q9" s="43"/>
      <c r="R9" s="43"/>
      <c r="S9" s="43"/>
      <c r="T9" s="43"/>
      <c r="U9" s="43"/>
      <c r="V9" s="43"/>
      <c r="W9" s="43"/>
      <c r="X9" s="43"/>
      <c r="Y9" s="43"/>
      <c r="Z9" s="43"/>
      <c r="AA9" s="43"/>
    </row>
    <row r="10" spans="1:27" ht="48" customHeight="1" thickBot="1" x14ac:dyDescent="0.4">
      <c r="A10" s="6" t="s">
        <v>4</v>
      </c>
      <c r="B10" s="5" t="s">
        <v>263</v>
      </c>
      <c r="C10" s="3" t="s">
        <v>3</v>
      </c>
      <c r="E10" s="37" t="s">
        <v>75</v>
      </c>
      <c r="F10" s="38" t="s">
        <v>147</v>
      </c>
      <c r="G10" s="38" t="s">
        <v>146</v>
      </c>
      <c r="H10" s="38" t="s">
        <v>90</v>
      </c>
      <c r="I10" s="38" t="s">
        <v>144</v>
      </c>
      <c r="J10" s="362" t="s">
        <v>92</v>
      </c>
      <c r="K10" s="374"/>
      <c r="L10" s="374"/>
      <c r="M10" s="374"/>
      <c r="N10" s="374"/>
      <c r="P10" s="43" t="s">
        <v>77</v>
      </c>
      <c r="Q10" s="48">
        <v>0.9</v>
      </c>
      <c r="R10" s="46">
        <v>0.8</v>
      </c>
      <c r="S10" s="46">
        <v>0.7</v>
      </c>
      <c r="T10" s="47">
        <v>0.6</v>
      </c>
      <c r="U10" s="48">
        <v>0.5</v>
      </c>
      <c r="V10" s="46">
        <v>0.4</v>
      </c>
      <c r="W10" s="46">
        <v>0.3</v>
      </c>
      <c r="X10" s="46">
        <v>0.2</v>
      </c>
      <c r="Y10" s="46">
        <v>0.1</v>
      </c>
      <c r="Z10" s="46">
        <v>0.05</v>
      </c>
      <c r="AA10" s="45">
        <v>18537</v>
      </c>
    </row>
    <row r="11" spans="1:27" ht="19.5" customHeight="1" x14ac:dyDescent="0.35">
      <c r="A11" s="12" t="s">
        <v>49</v>
      </c>
      <c r="B11" s="260" t="s">
        <v>718</v>
      </c>
      <c r="C11" s="3"/>
      <c r="E11" s="33">
        <v>2012</v>
      </c>
      <c r="F11" s="33"/>
      <c r="G11" s="33"/>
      <c r="H11" s="33"/>
      <c r="I11" s="5"/>
      <c r="J11" s="362"/>
      <c r="K11" s="374"/>
      <c r="L11" s="374"/>
      <c r="M11" s="374"/>
      <c r="N11" s="374"/>
      <c r="P11" s="43">
        <v>2011</v>
      </c>
      <c r="Q11" s="43">
        <v>1030</v>
      </c>
      <c r="R11" s="43">
        <v>1035</v>
      </c>
      <c r="S11" s="43">
        <v>1040</v>
      </c>
      <c r="T11" s="43">
        <v>1050</v>
      </c>
      <c r="U11" s="43">
        <v>1070</v>
      </c>
      <c r="V11" s="43">
        <v>1075</v>
      </c>
      <c r="W11" s="43">
        <v>1090</v>
      </c>
      <c r="X11" s="43">
        <v>1095</v>
      </c>
      <c r="Y11" s="43">
        <v>1110</v>
      </c>
      <c r="Z11" s="43">
        <v>1110</v>
      </c>
      <c r="AA11" s="43">
        <v>1.0373829999999999</v>
      </c>
    </row>
    <row r="12" spans="1:27" ht="15" customHeight="1" x14ac:dyDescent="0.35">
      <c r="A12" s="12" t="s">
        <v>50</v>
      </c>
      <c r="B12" s="167"/>
      <c r="C12" s="3"/>
      <c r="E12" s="33">
        <v>2013</v>
      </c>
      <c r="F12" s="33"/>
      <c r="G12" s="33"/>
      <c r="H12" s="33"/>
      <c r="I12" s="5"/>
      <c r="J12" s="375" t="s">
        <v>91</v>
      </c>
      <c r="K12" s="376"/>
      <c r="L12" s="376"/>
      <c r="M12" s="376"/>
      <c r="N12" s="376"/>
      <c r="P12" s="43">
        <v>2012</v>
      </c>
      <c r="Q12" s="43">
        <v>1050</v>
      </c>
      <c r="R12" s="43">
        <v>1055</v>
      </c>
      <c r="S12" s="43">
        <v>1060</v>
      </c>
      <c r="T12" s="43">
        <v>1070</v>
      </c>
      <c r="U12" s="43">
        <v>1090</v>
      </c>
      <c r="V12" s="43">
        <v>1095</v>
      </c>
      <c r="W12" s="43">
        <v>1115</v>
      </c>
      <c r="X12" s="43">
        <v>1120</v>
      </c>
      <c r="Y12" s="43">
        <v>1125</v>
      </c>
      <c r="Z12" s="43">
        <v>1135</v>
      </c>
      <c r="AA12" s="43">
        <v>1.0321100000000001</v>
      </c>
    </row>
    <row r="13" spans="1:27" x14ac:dyDescent="0.35">
      <c r="A13" s="12" t="s">
        <v>51</v>
      </c>
      <c r="B13" s="12"/>
      <c r="C13" s="3" t="s">
        <v>52</v>
      </c>
      <c r="E13" s="33">
        <v>2014</v>
      </c>
      <c r="F13" s="33"/>
      <c r="G13" s="33"/>
      <c r="H13" s="33"/>
      <c r="I13" s="5"/>
      <c r="J13" s="375"/>
      <c r="K13" s="376"/>
      <c r="L13" s="376"/>
      <c r="M13" s="376"/>
      <c r="N13" s="376"/>
      <c r="P13" s="43">
        <v>2013</v>
      </c>
      <c r="Q13" s="43">
        <v>1065</v>
      </c>
      <c r="R13" s="43">
        <v>1070</v>
      </c>
      <c r="S13" s="43">
        <v>1075</v>
      </c>
      <c r="T13" s="43">
        <v>1085</v>
      </c>
      <c r="U13" s="43">
        <v>1105</v>
      </c>
      <c r="V13" s="43">
        <v>1110</v>
      </c>
      <c r="W13" s="43">
        <v>1130</v>
      </c>
      <c r="X13" s="43">
        <v>1135</v>
      </c>
      <c r="Y13" s="43">
        <v>1150</v>
      </c>
      <c r="Z13" s="43">
        <v>1150</v>
      </c>
      <c r="AA13" s="43">
        <v>1.040724</v>
      </c>
    </row>
    <row r="14" spans="1:27" ht="21.75" customHeight="1" x14ac:dyDescent="0.35">
      <c r="A14" s="12" t="s">
        <v>53</v>
      </c>
      <c r="B14" s="12" t="s">
        <v>116</v>
      </c>
      <c r="C14" s="3"/>
      <c r="E14" s="33">
        <v>2015</v>
      </c>
      <c r="F14" s="33"/>
      <c r="G14" s="33"/>
      <c r="H14" s="33"/>
      <c r="I14" s="5"/>
      <c r="J14" s="375"/>
      <c r="K14" s="376"/>
      <c r="L14" s="376"/>
      <c r="M14" s="376"/>
      <c r="N14" s="376"/>
      <c r="P14" s="43">
        <v>2014</v>
      </c>
      <c r="Q14" s="43">
        <v>1080</v>
      </c>
      <c r="R14" s="43">
        <v>1085</v>
      </c>
      <c r="S14" s="43">
        <v>1090</v>
      </c>
      <c r="T14" s="43">
        <v>1100</v>
      </c>
      <c r="U14" s="43">
        <v>1120</v>
      </c>
      <c r="V14" s="43">
        <v>1125</v>
      </c>
      <c r="W14" s="43">
        <v>1145</v>
      </c>
      <c r="X14" s="43">
        <v>1150</v>
      </c>
      <c r="Y14" s="43">
        <v>1165</v>
      </c>
      <c r="Z14" s="43">
        <v>1170</v>
      </c>
      <c r="AA14" s="43">
        <v>1.040179</v>
      </c>
    </row>
    <row r="15" spans="1:27" x14ac:dyDescent="0.35">
      <c r="A15" s="88" t="s">
        <v>41</v>
      </c>
      <c r="B15" s="24" t="s">
        <v>719</v>
      </c>
      <c r="E15" s="33">
        <v>2016</v>
      </c>
      <c r="F15" s="33"/>
      <c r="G15" s="33"/>
      <c r="H15" s="33"/>
      <c r="I15" s="5"/>
      <c r="J15" s="375"/>
      <c r="K15" s="376"/>
      <c r="L15" s="376"/>
      <c r="M15" s="376"/>
      <c r="N15" s="376"/>
      <c r="P15" s="43">
        <v>2015</v>
      </c>
      <c r="Q15" s="43">
        <v>1095</v>
      </c>
      <c r="R15" s="43">
        <v>1100</v>
      </c>
      <c r="S15" s="43">
        <v>1105</v>
      </c>
      <c r="T15" s="43">
        <v>1115</v>
      </c>
      <c r="U15" s="43">
        <v>1135</v>
      </c>
      <c r="V15" s="43">
        <v>1140</v>
      </c>
      <c r="W15" s="43">
        <v>1160</v>
      </c>
      <c r="X15" s="43">
        <v>1165</v>
      </c>
      <c r="Y15" s="43">
        <v>1170</v>
      </c>
      <c r="Z15" s="43">
        <v>1180</v>
      </c>
      <c r="AA15" s="43">
        <v>1.030837</v>
      </c>
    </row>
    <row r="16" spans="1:27" ht="60.75" customHeight="1" x14ac:dyDescent="0.35">
      <c r="A16" s="88" t="s">
        <v>7</v>
      </c>
      <c r="B16" s="381" t="s">
        <v>259</v>
      </c>
      <c r="C16" s="3" t="s">
        <v>21</v>
      </c>
      <c r="E16" s="33">
        <v>2017</v>
      </c>
      <c r="F16" s="33"/>
      <c r="G16" s="33"/>
      <c r="H16" s="33"/>
      <c r="I16" s="5"/>
      <c r="J16" s="377"/>
      <c r="K16" s="378"/>
      <c r="L16" s="378"/>
      <c r="M16" s="378"/>
      <c r="N16" s="378"/>
      <c r="P16" s="43">
        <v>2016</v>
      </c>
      <c r="Q16" s="43">
        <v>1105</v>
      </c>
      <c r="R16" s="43">
        <v>1110</v>
      </c>
      <c r="S16" s="43">
        <v>1115</v>
      </c>
      <c r="T16" s="43">
        <v>1125</v>
      </c>
      <c r="U16" s="43">
        <v>1145</v>
      </c>
      <c r="V16" s="43">
        <v>1150</v>
      </c>
      <c r="W16" s="43">
        <v>1170</v>
      </c>
      <c r="X16" s="43">
        <v>1175</v>
      </c>
      <c r="Y16" s="43">
        <v>1190</v>
      </c>
      <c r="Z16" s="43">
        <v>1195</v>
      </c>
      <c r="AA16" s="43">
        <v>1.039301</v>
      </c>
    </row>
    <row r="17" spans="1:27" x14ac:dyDescent="0.35">
      <c r="A17" s="89" t="s">
        <v>72</v>
      </c>
      <c r="B17" s="382"/>
      <c r="C17" s="3" t="s">
        <v>73</v>
      </c>
      <c r="E17" s="33">
        <v>2018</v>
      </c>
      <c r="F17" s="33"/>
      <c r="G17" s="33"/>
      <c r="H17" s="33"/>
      <c r="I17" s="5"/>
      <c r="J17" s="34" t="s">
        <v>89</v>
      </c>
      <c r="K17" s="35"/>
      <c r="L17" s="35"/>
      <c r="M17" s="35"/>
      <c r="N17" s="36"/>
      <c r="P17" s="43">
        <v>2017</v>
      </c>
      <c r="Q17" s="43">
        <v>1115</v>
      </c>
      <c r="R17" s="43">
        <v>1120</v>
      </c>
      <c r="S17" s="43">
        <v>1125</v>
      </c>
      <c r="T17" s="43">
        <v>1135</v>
      </c>
      <c r="U17" s="43">
        <v>1155</v>
      </c>
      <c r="V17" s="43">
        <v>1160</v>
      </c>
      <c r="W17" s="43">
        <v>1180</v>
      </c>
      <c r="X17" s="43">
        <v>1185</v>
      </c>
      <c r="Y17" s="43">
        <v>1195</v>
      </c>
      <c r="Z17" s="43">
        <v>1205</v>
      </c>
      <c r="AA17" s="43">
        <v>1.034632</v>
      </c>
    </row>
    <row r="18" spans="1:27" x14ac:dyDescent="0.35">
      <c r="A18" s="89" t="s">
        <v>68</v>
      </c>
      <c r="B18" s="90"/>
      <c r="C18" s="3" t="s">
        <v>69</v>
      </c>
      <c r="E18" s="33">
        <v>2019</v>
      </c>
      <c r="F18" s="33"/>
      <c r="G18" s="33"/>
      <c r="H18" s="33"/>
      <c r="I18" s="5"/>
      <c r="J18" s="353"/>
      <c r="K18" s="354"/>
      <c r="L18" s="354"/>
      <c r="M18" s="354"/>
      <c r="N18" s="355"/>
      <c r="P18" s="43">
        <v>2018</v>
      </c>
      <c r="Q18" s="43">
        <v>1125</v>
      </c>
      <c r="R18" s="43">
        <v>1130</v>
      </c>
      <c r="S18" s="43">
        <v>1140</v>
      </c>
      <c r="T18" s="43">
        <v>1150</v>
      </c>
      <c r="U18" s="43">
        <v>1170</v>
      </c>
      <c r="V18" s="43">
        <v>1175</v>
      </c>
      <c r="W18" s="43">
        <v>1195</v>
      </c>
      <c r="X18" s="43">
        <v>1200</v>
      </c>
      <c r="Y18" s="43">
        <v>1215</v>
      </c>
      <c r="Z18" s="43">
        <v>1215</v>
      </c>
      <c r="AA18" s="43">
        <v>1.038462</v>
      </c>
    </row>
    <row r="19" spans="1:27" ht="21" customHeight="1" x14ac:dyDescent="0.35">
      <c r="A19" s="89" t="s">
        <v>67</v>
      </c>
      <c r="B19" s="89"/>
      <c r="C19" s="3" t="s">
        <v>70</v>
      </c>
      <c r="E19" s="33">
        <v>2020</v>
      </c>
      <c r="F19" s="33"/>
      <c r="G19" s="33"/>
      <c r="H19" s="33"/>
      <c r="I19" s="5"/>
      <c r="J19" s="356"/>
      <c r="K19" s="357"/>
      <c r="L19" s="357"/>
      <c r="M19" s="357"/>
      <c r="N19" s="358"/>
      <c r="P19" s="43">
        <v>2019</v>
      </c>
      <c r="Q19" s="43">
        <v>1135</v>
      </c>
      <c r="R19" s="43">
        <v>1140</v>
      </c>
      <c r="S19" s="43">
        <v>1150</v>
      </c>
      <c r="T19" s="43">
        <v>1160</v>
      </c>
      <c r="U19" s="43">
        <v>1180</v>
      </c>
      <c r="V19" s="43">
        <v>1185</v>
      </c>
      <c r="W19" s="43">
        <v>1205</v>
      </c>
      <c r="X19" s="43">
        <v>1210</v>
      </c>
      <c r="Y19" s="43">
        <v>1225</v>
      </c>
      <c r="Z19" s="43">
        <v>1230</v>
      </c>
      <c r="AA19" s="43">
        <v>1.0381359999999999</v>
      </c>
    </row>
    <row r="20" spans="1:27" ht="48.75" customHeight="1" x14ac:dyDescent="0.35">
      <c r="A20" s="5" t="s">
        <v>98</v>
      </c>
      <c r="B20" s="91" t="s">
        <v>99</v>
      </c>
      <c r="C20" s="3" t="s">
        <v>58</v>
      </c>
      <c r="E20" s="33">
        <v>2021</v>
      </c>
      <c r="F20" s="33"/>
      <c r="G20" s="33"/>
      <c r="H20" s="33"/>
      <c r="I20" s="5"/>
      <c r="J20" s="359"/>
      <c r="K20" s="360"/>
      <c r="L20" s="360"/>
      <c r="M20" s="360"/>
      <c r="N20" s="361"/>
      <c r="P20" s="43">
        <v>2020</v>
      </c>
      <c r="Q20" s="43">
        <v>1145</v>
      </c>
      <c r="R20" s="43">
        <v>1150</v>
      </c>
      <c r="S20" s="43">
        <v>1155</v>
      </c>
      <c r="T20" s="43">
        <v>1170</v>
      </c>
      <c r="U20" s="43">
        <v>1190</v>
      </c>
      <c r="V20" s="43">
        <v>1195</v>
      </c>
      <c r="W20" s="43">
        <v>1215</v>
      </c>
      <c r="X20" s="43">
        <v>1225</v>
      </c>
      <c r="Y20" s="43">
        <v>1235</v>
      </c>
      <c r="Z20" s="43">
        <v>1240</v>
      </c>
      <c r="AA20" s="43">
        <v>1.0378149999999999</v>
      </c>
    </row>
    <row r="21" spans="1:27" s="2" customFormat="1" x14ac:dyDescent="0.35">
      <c r="A21" s="6" t="s">
        <v>5</v>
      </c>
      <c r="B21" s="22"/>
      <c r="C21" s="3" t="s">
        <v>6</v>
      </c>
      <c r="E21" s="33">
        <v>2022</v>
      </c>
      <c r="F21" s="33"/>
      <c r="G21" s="33"/>
      <c r="H21" s="33"/>
      <c r="I21" s="5"/>
      <c r="P21" s="43" t="s">
        <v>78</v>
      </c>
      <c r="Q21" s="43"/>
      <c r="R21" s="43"/>
      <c r="S21" s="43"/>
      <c r="T21" s="43"/>
      <c r="U21" s="43"/>
      <c r="V21" s="43"/>
      <c r="W21" s="43"/>
      <c r="X21" s="43"/>
      <c r="Y21" s="43"/>
      <c r="Z21" s="43"/>
      <c r="AA21" s="43"/>
    </row>
    <row r="22" spans="1:27" s="2" customFormat="1" ht="34.5" customHeight="1" x14ac:dyDescent="0.35">
      <c r="A22" s="5" t="s">
        <v>55</v>
      </c>
      <c r="B22" s="23"/>
      <c r="C22" s="3" t="s">
        <v>54</v>
      </c>
      <c r="E22" s="33">
        <v>2023</v>
      </c>
      <c r="F22" s="33"/>
      <c r="G22" s="33"/>
      <c r="H22" s="33"/>
      <c r="I22" s="5"/>
      <c r="J22" s="362" t="s">
        <v>96</v>
      </c>
      <c r="K22" s="363"/>
      <c r="L22" s="363"/>
      <c r="M22" s="363"/>
      <c r="N22" s="363"/>
      <c r="P22" s="43" t="s">
        <v>79</v>
      </c>
      <c r="Q22" s="43">
        <v>1030</v>
      </c>
      <c r="R22" s="43">
        <v>1035</v>
      </c>
      <c r="S22" s="43">
        <v>1035</v>
      </c>
      <c r="T22" s="43">
        <v>1035</v>
      </c>
      <c r="U22" s="43">
        <v>1045</v>
      </c>
      <c r="V22" s="43">
        <v>1050</v>
      </c>
      <c r="W22" s="43">
        <v>1055</v>
      </c>
      <c r="X22" s="43">
        <v>1055</v>
      </c>
      <c r="Y22" s="43">
        <v>1060</v>
      </c>
      <c r="Z22" s="43">
        <v>1070</v>
      </c>
      <c r="AA22" s="43">
        <v>1.014354</v>
      </c>
    </row>
    <row r="23" spans="1:27" ht="30.75" customHeight="1" x14ac:dyDescent="0.35">
      <c r="A23" s="5" t="s">
        <v>56</v>
      </c>
      <c r="B23" s="22"/>
      <c r="C23" s="3" t="s">
        <v>57</v>
      </c>
      <c r="E23" s="33">
        <v>2024</v>
      </c>
      <c r="F23" s="33"/>
      <c r="G23" s="33"/>
      <c r="H23" s="33"/>
      <c r="I23" s="5"/>
      <c r="J23" s="362"/>
      <c r="K23" s="363"/>
      <c r="L23" s="363"/>
      <c r="M23" s="363"/>
      <c r="N23" s="363"/>
      <c r="P23" s="43" t="s">
        <v>80</v>
      </c>
      <c r="Q23" s="43">
        <v>1040</v>
      </c>
      <c r="R23" s="43">
        <v>1045</v>
      </c>
      <c r="S23" s="43">
        <v>1045</v>
      </c>
      <c r="T23" s="43">
        <v>1045</v>
      </c>
      <c r="U23" s="43">
        <v>1055</v>
      </c>
      <c r="V23" s="43">
        <v>1060</v>
      </c>
      <c r="W23" s="43">
        <v>1065</v>
      </c>
      <c r="X23" s="43">
        <v>1065</v>
      </c>
      <c r="Y23" s="43">
        <v>1070</v>
      </c>
      <c r="Z23" s="43">
        <v>1080</v>
      </c>
      <c r="AA23" s="43">
        <v>1.0142180000000001</v>
      </c>
    </row>
    <row r="24" spans="1:27" s="2" customFormat="1" x14ac:dyDescent="0.35">
      <c r="A24" s="18"/>
      <c r="B24" s="19"/>
      <c r="C24" s="3"/>
      <c r="E24" s="33">
        <v>2025</v>
      </c>
      <c r="F24" s="33"/>
      <c r="G24" s="33"/>
      <c r="H24" s="33"/>
      <c r="I24" s="5"/>
      <c r="J24" s="362"/>
      <c r="K24" s="363"/>
      <c r="L24" s="363"/>
      <c r="M24" s="363"/>
      <c r="N24" s="363"/>
      <c r="P24" s="43" t="s">
        <v>81</v>
      </c>
      <c r="Q24" s="43">
        <v>1050</v>
      </c>
      <c r="R24" s="43">
        <v>1055</v>
      </c>
      <c r="S24" s="43">
        <v>1055</v>
      </c>
      <c r="T24" s="43">
        <v>1055</v>
      </c>
      <c r="U24" s="43">
        <v>1065</v>
      </c>
      <c r="V24" s="43">
        <v>1070</v>
      </c>
      <c r="W24" s="43">
        <v>1075</v>
      </c>
      <c r="X24" s="43">
        <v>1075</v>
      </c>
      <c r="Y24" s="43">
        <v>1080</v>
      </c>
      <c r="Z24" s="43">
        <v>1095</v>
      </c>
      <c r="AA24" s="43">
        <v>1.0140849999999999</v>
      </c>
    </row>
    <row r="25" spans="1:27" x14ac:dyDescent="0.35">
      <c r="A25" s="364" t="s">
        <v>71</v>
      </c>
      <c r="B25" s="364"/>
      <c r="E25" s="33">
        <v>2026</v>
      </c>
      <c r="F25" s="33"/>
      <c r="G25" s="33"/>
      <c r="H25" s="33"/>
      <c r="I25" s="5"/>
      <c r="P25" s="43" t="s">
        <v>82</v>
      </c>
      <c r="Q25" s="43">
        <v>1055</v>
      </c>
      <c r="R25" s="43">
        <v>1060</v>
      </c>
      <c r="S25" s="43">
        <v>1060</v>
      </c>
      <c r="T25" s="43">
        <v>1060</v>
      </c>
      <c r="U25" s="43">
        <v>1070</v>
      </c>
      <c r="V25" s="43">
        <v>1075</v>
      </c>
      <c r="W25" s="43">
        <v>1080</v>
      </c>
      <c r="X25" s="43">
        <v>1080</v>
      </c>
      <c r="Y25" s="43">
        <v>1085</v>
      </c>
      <c r="Z25" s="43">
        <v>1095</v>
      </c>
      <c r="AA25" s="43">
        <v>1.014019</v>
      </c>
    </row>
    <row r="26" spans="1:27" x14ac:dyDescent="0.35">
      <c r="A26" s="5" t="s">
        <v>28</v>
      </c>
      <c r="B26" s="5"/>
      <c r="E26" s="33">
        <v>2027</v>
      </c>
      <c r="F26" s="33"/>
      <c r="G26" s="33"/>
      <c r="H26" s="33"/>
      <c r="I26" s="5"/>
      <c r="P26" s="43" t="s">
        <v>83</v>
      </c>
      <c r="Q26" s="43">
        <v>1060</v>
      </c>
      <c r="R26" s="43">
        <v>1065</v>
      </c>
      <c r="S26" s="43">
        <v>1065</v>
      </c>
      <c r="T26" s="43">
        <v>1065</v>
      </c>
      <c r="U26" s="43">
        <v>1075</v>
      </c>
      <c r="V26" s="43">
        <v>1080</v>
      </c>
      <c r="W26" s="43">
        <v>1085</v>
      </c>
      <c r="X26" s="43">
        <v>1085</v>
      </c>
      <c r="Y26" s="43">
        <v>1090</v>
      </c>
      <c r="Z26" s="43">
        <v>1110</v>
      </c>
      <c r="AA26" s="43">
        <v>1.0139530000000001</v>
      </c>
    </row>
    <row r="27" spans="1:27" x14ac:dyDescent="0.35">
      <c r="A27" s="5" t="s">
        <v>29</v>
      </c>
      <c r="B27" s="5"/>
      <c r="E27" s="33">
        <v>2028</v>
      </c>
      <c r="F27" s="33"/>
      <c r="G27" s="33"/>
      <c r="H27" s="33"/>
      <c r="I27" s="5"/>
      <c r="P27" s="43" t="s">
        <v>84</v>
      </c>
      <c r="Q27" s="43">
        <v>1065</v>
      </c>
      <c r="R27" s="43">
        <v>1070</v>
      </c>
      <c r="S27" s="43">
        <v>1070</v>
      </c>
      <c r="T27" s="43">
        <v>1070</v>
      </c>
      <c r="U27" s="43">
        <v>1080</v>
      </c>
      <c r="V27" s="43">
        <v>1085</v>
      </c>
      <c r="W27" s="43">
        <v>1090</v>
      </c>
      <c r="X27" s="43">
        <v>1090</v>
      </c>
      <c r="Y27" s="43">
        <v>1100</v>
      </c>
      <c r="Z27" s="43">
        <v>1110</v>
      </c>
      <c r="AA27" s="43">
        <v>1.018519</v>
      </c>
    </row>
    <row r="28" spans="1:27" ht="39.75" customHeight="1" x14ac:dyDescent="0.35">
      <c r="A28" s="5" t="s">
        <v>30</v>
      </c>
      <c r="B28" s="23"/>
      <c r="C28" s="1" t="s">
        <v>43</v>
      </c>
      <c r="E28" s="33">
        <v>2029</v>
      </c>
      <c r="F28" s="33"/>
      <c r="G28" s="33"/>
      <c r="H28" s="33"/>
      <c r="I28" s="5"/>
      <c r="P28" s="43" t="s">
        <v>85</v>
      </c>
      <c r="Q28" s="43">
        <v>1075</v>
      </c>
      <c r="R28" s="43">
        <v>1080</v>
      </c>
      <c r="S28" s="43">
        <v>1080</v>
      </c>
      <c r="T28" s="43">
        <v>1080</v>
      </c>
      <c r="U28" s="43">
        <v>1090</v>
      </c>
      <c r="V28" s="43">
        <v>1095</v>
      </c>
      <c r="W28" s="43">
        <v>1100</v>
      </c>
      <c r="X28" s="43">
        <v>1100</v>
      </c>
      <c r="Y28" s="43">
        <v>1105</v>
      </c>
      <c r="Z28" s="43">
        <v>1120</v>
      </c>
      <c r="AA28" s="43">
        <v>1.0137609999999999</v>
      </c>
    </row>
    <row r="29" spans="1:27" x14ac:dyDescent="0.35">
      <c r="A29" s="5" t="s">
        <v>44</v>
      </c>
      <c r="B29" s="5"/>
      <c r="E29" s="33">
        <v>2030</v>
      </c>
      <c r="F29" s="33"/>
      <c r="G29" s="33"/>
      <c r="H29" s="33"/>
      <c r="I29" s="5"/>
      <c r="P29" s="43" t="s">
        <v>86</v>
      </c>
      <c r="Q29" s="43">
        <v>1080</v>
      </c>
      <c r="R29" s="43">
        <v>1085</v>
      </c>
      <c r="S29" s="43">
        <v>1085</v>
      </c>
      <c r="T29" s="43">
        <v>1085</v>
      </c>
      <c r="U29" s="43">
        <v>1095</v>
      </c>
      <c r="V29" s="43">
        <v>1100</v>
      </c>
      <c r="W29" s="43">
        <v>1105</v>
      </c>
      <c r="X29" s="43">
        <v>1105</v>
      </c>
      <c r="Y29" s="43">
        <v>1110</v>
      </c>
      <c r="Z29" s="43">
        <v>1120</v>
      </c>
      <c r="AA29" s="43">
        <v>1.0136989999999999</v>
      </c>
    </row>
    <row r="30" spans="1:27" x14ac:dyDescent="0.35">
      <c r="A30" s="5" t="s">
        <v>47</v>
      </c>
      <c r="B30" s="5"/>
      <c r="E30" s="33">
        <v>2031</v>
      </c>
      <c r="F30" s="33"/>
      <c r="G30" s="33"/>
      <c r="H30" s="33"/>
      <c r="I30" s="5"/>
      <c r="P30" s="43" t="s">
        <v>87</v>
      </c>
      <c r="Q30" s="43">
        <v>1085</v>
      </c>
      <c r="R30" s="43">
        <v>1090</v>
      </c>
      <c r="S30" s="43">
        <v>1090</v>
      </c>
      <c r="T30" s="43">
        <v>1090</v>
      </c>
      <c r="U30" s="43">
        <v>1100</v>
      </c>
      <c r="V30" s="43">
        <v>1105</v>
      </c>
      <c r="W30" s="43">
        <v>1110</v>
      </c>
      <c r="X30" s="43">
        <v>1110</v>
      </c>
      <c r="Y30" s="43">
        <v>1115</v>
      </c>
      <c r="Z30" s="43">
        <v>1125</v>
      </c>
      <c r="AA30" s="43">
        <v>1.013636</v>
      </c>
    </row>
    <row r="31" spans="1:27" x14ac:dyDescent="0.35">
      <c r="A31" s="5" t="s">
        <v>45</v>
      </c>
      <c r="B31" s="5"/>
      <c r="P31" s="43" t="s">
        <v>88</v>
      </c>
      <c r="Q31" s="43">
        <v>1090</v>
      </c>
      <c r="R31" s="43">
        <v>1095</v>
      </c>
      <c r="S31" s="43">
        <v>1095</v>
      </c>
      <c r="T31" s="43">
        <v>1095</v>
      </c>
      <c r="U31" s="43">
        <v>1105</v>
      </c>
      <c r="V31" s="43">
        <v>1110</v>
      </c>
      <c r="W31" s="43">
        <v>1115</v>
      </c>
      <c r="X31" s="43">
        <v>1115</v>
      </c>
      <c r="Y31" s="43">
        <v>1120</v>
      </c>
      <c r="Z31" s="43">
        <v>1130</v>
      </c>
      <c r="AA31" s="43">
        <v>1.0135749999999999</v>
      </c>
    </row>
    <row r="32" spans="1:27" x14ac:dyDescent="0.35">
      <c r="A32" s="5" t="s">
        <v>46</v>
      </c>
      <c r="B32" s="5"/>
      <c r="E32" s="32"/>
      <c r="F32" s="32"/>
      <c r="G32" s="32"/>
      <c r="H32" s="32"/>
      <c r="I32" s="2"/>
    </row>
    <row r="33" spans="1:16" s="2" customFormat="1" ht="16.5" customHeight="1" x14ac:dyDescent="0.35">
      <c r="A33" s="93"/>
      <c r="B33" s="94"/>
      <c r="C33" s="3"/>
      <c r="E33" s="26"/>
      <c r="F33" s="26"/>
      <c r="G33" s="26"/>
      <c r="H33" s="26"/>
      <c r="I33"/>
      <c r="P33" s="136"/>
    </row>
    <row r="34" spans="1:16" x14ac:dyDescent="0.35">
      <c r="A34" s="80"/>
      <c r="B34" s="80"/>
    </row>
    <row r="56" spans="1:2" customFormat="1" x14ac:dyDescent="0.35">
      <c r="A56" s="80"/>
      <c r="B56" s="80"/>
    </row>
    <row r="57" spans="1:2" customFormat="1" x14ac:dyDescent="0.35">
      <c r="A57" s="92"/>
      <c r="B57" s="80"/>
    </row>
  </sheetData>
  <mergeCells count="10">
    <mergeCell ref="J18:N20"/>
    <mergeCell ref="J22:N24"/>
    <mergeCell ref="A25:B25"/>
    <mergeCell ref="B16:B17"/>
    <mergeCell ref="D1:H1"/>
    <mergeCell ref="A6:B6"/>
    <mergeCell ref="E8:I8"/>
    <mergeCell ref="E9:H9"/>
    <mergeCell ref="J10:N11"/>
    <mergeCell ref="J12:N16"/>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A57"/>
  <sheetViews>
    <sheetView zoomScale="80" zoomScaleNormal="80" workbookViewId="0"/>
  </sheetViews>
  <sheetFormatPr defaultRowHeight="14.5" x14ac:dyDescent="0.35"/>
  <cols>
    <col min="1" max="1" width="63.6328125" customWidth="1"/>
    <col min="2" max="2" width="73.453125" customWidth="1"/>
    <col min="3" max="3" width="44.453125" style="1" customWidth="1"/>
    <col min="5" max="5" width="8.90625" style="26"/>
    <col min="6" max="6" width="14.453125" style="26" customWidth="1"/>
    <col min="7" max="7" width="15.453125" style="26" customWidth="1"/>
    <col min="8" max="8" width="18" style="26" customWidth="1"/>
    <col min="9" max="9" width="15.6328125" customWidth="1"/>
    <col min="16" max="16" width="11.453125" style="135" customWidth="1"/>
  </cols>
  <sheetData>
    <row r="1" spans="1:27" ht="62.25" customHeight="1" x14ac:dyDescent="0.45">
      <c r="A1" s="125" t="s">
        <v>696</v>
      </c>
      <c r="B1" s="52"/>
      <c r="D1" s="365" t="s">
        <v>716</v>
      </c>
      <c r="E1" s="366"/>
      <c r="F1" s="366"/>
      <c r="G1" s="366"/>
      <c r="H1" s="367"/>
    </row>
    <row r="2" spans="1:27" x14ac:dyDescent="0.35">
      <c r="A2" s="65" t="s">
        <v>702</v>
      </c>
    </row>
    <row r="3" spans="1:27" ht="15" customHeight="1" x14ac:dyDescent="0.35">
      <c r="A3" s="4" t="s">
        <v>8</v>
      </c>
      <c r="B3" s="4"/>
    </row>
    <row r="4" spans="1:27" ht="15" customHeight="1" x14ac:dyDescent="0.35">
      <c r="A4" s="15" t="s">
        <v>9</v>
      </c>
      <c r="B4" s="15"/>
    </row>
    <row r="5" spans="1:27" x14ac:dyDescent="0.35">
      <c r="C5" s="1" t="s">
        <v>31</v>
      </c>
    </row>
    <row r="6" spans="1:27" x14ac:dyDescent="0.35">
      <c r="A6" s="368" t="s">
        <v>10</v>
      </c>
      <c r="B6" s="369"/>
      <c r="C6" s="3"/>
    </row>
    <row r="7" spans="1:27" ht="21" customHeight="1" x14ac:dyDescent="0.35">
      <c r="A7" s="6" t="s">
        <v>0</v>
      </c>
      <c r="B7" s="5" t="s">
        <v>696</v>
      </c>
      <c r="C7" s="3"/>
    </row>
    <row r="8" spans="1:27" ht="172.5" customHeight="1" x14ac:dyDescent="0.35">
      <c r="A8" s="6" t="s">
        <v>2</v>
      </c>
      <c r="B8" s="257" t="s">
        <v>715</v>
      </c>
      <c r="C8" s="3"/>
      <c r="E8" s="370" t="s">
        <v>100</v>
      </c>
      <c r="F8" s="370"/>
      <c r="G8" s="370"/>
      <c r="H8" s="370"/>
      <c r="I8" s="370"/>
    </row>
    <row r="9" spans="1:27" ht="105" customHeight="1" thickBot="1" x14ac:dyDescent="0.4">
      <c r="A9" s="6" t="s">
        <v>238</v>
      </c>
      <c r="B9" s="99" t="s">
        <v>721</v>
      </c>
      <c r="C9" s="3" t="s">
        <v>48</v>
      </c>
      <c r="E9" s="371" t="s">
        <v>53</v>
      </c>
      <c r="F9" s="372"/>
      <c r="G9" s="372"/>
      <c r="H9" s="373"/>
      <c r="I9" s="5" t="str">
        <f>B14</f>
        <v>N/A</v>
      </c>
      <c r="J9" t="s">
        <v>74</v>
      </c>
      <c r="P9" s="43" t="s">
        <v>76</v>
      </c>
      <c r="Q9" s="43"/>
      <c r="R9" s="43"/>
      <c r="S9" s="43"/>
      <c r="T9" s="43"/>
      <c r="U9" s="43"/>
      <c r="V9" s="43"/>
      <c r="W9" s="43"/>
      <c r="X9" s="43"/>
      <c r="Y9" s="43"/>
      <c r="Z9" s="43"/>
      <c r="AA9" s="43"/>
    </row>
    <row r="10" spans="1:27" ht="48" customHeight="1" thickBot="1" x14ac:dyDescent="0.4">
      <c r="A10" s="6" t="s">
        <v>4</v>
      </c>
      <c r="B10" s="5" t="s">
        <v>263</v>
      </c>
      <c r="C10" s="3" t="s">
        <v>3</v>
      </c>
      <c r="E10" s="37" t="s">
        <v>75</v>
      </c>
      <c r="F10" s="38" t="s">
        <v>147</v>
      </c>
      <c r="G10" s="38" t="s">
        <v>146</v>
      </c>
      <c r="H10" s="38" t="s">
        <v>90</v>
      </c>
      <c r="I10" s="38" t="s">
        <v>144</v>
      </c>
      <c r="J10" s="362" t="s">
        <v>92</v>
      </c>
      <c r="K10" s="374"/>
      <c r="L10" s="374"/>
      <c r="M10" s="374"/>
      <c r="N10" s="374"/>
      <c r="P10" s="43" t="s">
        <v>77</v>
      </c>
      <c r="Q10" s="48">
        <v>0.9</v>
      </c>
      <c r="R10" s="46">
        <v>0.8</v>
      </c>
      <c r="S10" s="46">
        <v>0.7</v>
      </c>
      <c r="T10" s="47">
        <v>0.6</v>
      </c>
      <c r="U10" s="48">
        <v>0.5</v>
      </c>
      <c r="V10" s="46">
        <v>0.4</v>
      </c>
      <c r="W10" s="46">
        <v>0.3</v>
      </c>
      <c r="X10" s="46">
        <v>0.2</v>
      </c>
      <c r="Y10" s="46">
        <v>0.1</v>
      </c>
      <c r="Z10" s="46">
        <v>0.05</v>
      </c>
      <c r="AA10" s="45">
        <v>18537</v>
      </c>
    </row>
    <row r="11" spans="1:27" ht="19.5" customHeight="1" x14ac:dyDescent="0.35">
      <c r="A11" s="12" t="s">
        <v>49</v>
      </c>
      <c r="B11" s="259" t="s">
        <v>714</v>
      </c>
      <c r="C11" s="3"/>
      <c r="E11" s="33">
        <v>2012</v>
      </c>
      <c r="F11" s="33"/>
      <c r="G11" s="33"/>
      <c r="H11" s="33"/>
      <c r="I11" s="5"/>
      <c r="J11" s="362"/>
      <c r="K11" s="374"/>
      <c r="L11" s="374"/>
      <c r="M11" s="374"/>
      <c r="N11" s="374"/>
      <c r="P11" s="43">
        <v>2011</v>
      </c>
      <c r="Q11" s="43">
        <v>1030</v>
      </c>
      <c r="R11" s="43">
        <v>1035</v>
      </c>
      <c r="S11" s="43">
        <v>1040</v>
      </c>
      <c r="T11" s="43">
        <v>1050</v>
      </c>
      <c r="U11" s="43">
        <v>1070</v>
      </c>
      <c r="V11" s="43">
        <v>1075</v>
      </c>
      <c r="W11" s="43">
        <v>1090</v>
      </c>
      <c r="X11" s="43">
        <v>1095</v>
      </c>
      <c r="Y11" s="43">
        <v>1110</v>
      </c>
      <c r="Z11" s="43">
        <v>1110</v>
      </c>
      <c r="AA11" s="43">
        <v>1.0373829999999999</v>
      </c>
    </row>
    <row r="12" spans="1:27" ht="15" customHeight="1" x14ac:dyDescent="0.35">
      <c r="A12" s="12" t="s">
        <v>50</v>
      </c>
      <c r="B12" s="167"/>
      <c r="C12" s="3"/>
      <c r="E12" s="33">
        <v>2013</v>
      </c>
      <c r="F12" s="33"/>
      <c r="G12" s="33"/>
      <c r="H12" s="33"/>
      <c r="I12" s="5"/>
      <c r="J12" s="375" t="s">
        <v>91</v>
      </c>
      <c r="K12" s="376"/>
      <c r="L12" s="376"/>
      <c r="M12" s="376"/>
      <c r="N12" s="376"/>
      <c r="P12" s="43">
        <v>2012</v>
      </c>
      <c r="Q12" s="43">
        <v>1050</v>
      </c>
      <c r="R12" s="43">
        <v>1055</v>
      </c>
      <c r="S12" s="43">
        <v>1060</v>
      </c>
      <c r="T12" s="43">
        <v>1070</v>
      </c>
      <c r="U12" s="43">
        <v>1090</v>
      </c>
      <c r="V12" s="43">
        <v>1095</v>
      </c>
      <c r="W12" s="43">
        <v>1115</v>
      </c>
      <c r="X12" s="43">
        <v>1120</v>
      </c>
      <c r="Y12" s="43">
        <v>1125</v>
      </c>
      <c r="Z12" s="43">
        <v>1135</v>
      </c>
      <c r="AA12" s="43">
        <v>1.0321100000000001</v>
      </c>
    </row>
    <row r="13" spans="1:27" x14ac:dyDescent="0.35">
      <c r="A13" s="12" t="s">
        <v>51</v>
      </c>
      <c r="B13" s="12"/>
      <c r="C13" s="3" t="s">
        <v>52</v>
      </c>
      <c r="E13" s="33">
        <v>2014</v>
      </c>
      <c r="F13" s="33"/>
      <c r="G13" s="33"/>
      <c r="H13" s="33"/>
      <c r="I13" s="5"/>
      <c r="J13" s="375"/>
      <c r="K13" s="376"/>
      <c r="L13" s="376"/>
      <c r="M13" s="376"/>
      <c r="N13" s="376"/>
      <c r="P13" s="43">
        <v>2013</v>
      </c>
      <c r="Q13" s="43">
        <v>1065</v>
      </c>
      <c r="R13" s="43">
        <v>1070</v>
      </c>
      <c r="S13" s="43">
        <v>1075</v>
      </c>
      <c r="T13" s="43">
        <v>1085</v>
      </c>
      <c r="U13" s="43">
        <v>1105</v>
      </c>
      <c r="V13" s="43">
        <v>1110</v>
      </c>
      <c r="W13" s="43">
        <v>1130</v>
      </c>
      <c r="X13" s="43">
        <v>1135</v>
      </c>
      <c r="Y13" s="43">
        <v>1150</v>
      </c>
      <c r="Z13" s="43">
        <v>1150</v>
      </c>
      <c r="AA13" s="43">
        <v>1.040724</v>
      </c>
    </row>
    <row r="14" spans="1:27" ht="21.75" customHeight="1" x14ac:dyDescent="0.35">
      <c r="A14" s="12" t="s">
        <v>53</v>
      </c>
      <c r="B14" s="12" t="s">
        <v>116</v>
      </c>
      <c r="C14" s="3"/>
      <c r="E14" s="33">
        <v>2015</v>
      </c>
      <c r="F14" s="33"/>
      <c r="G14" s="33"/>
      <c r="H14" s="33"/>
      <c r="I14" s="5"/>
      <c r="J14" s="375"/>
      <c r="K14" s="376"/>
      <c r="L14" s="376"/>
      <c r="M14" s="376"/>
      <c r="N14" s="376"/>
      <c r="P14" s="43">
        <v>2014</v>
      </c>
      <c r="Q14" s="43">
        <v>1080</v>
      </c>
      <c r="R14" s="43">
        <v>1085</v>
      </c>
      <c r="S14" s="43">
        <v>1090</v>
      </c>
      <c r="T14" s="43">
        <v>1100</v>
      </c>
      <c r="U14" s="43">
        <v>1120</v>
      </c>
      <c r="V14" s="43">
        <v>1125</v>
      </c>
      <c r="W14" s="43">
        <v>1145</v>
      </c>
      <c r="X14" s="43">
        <v>1150</v>
      </c>
      <c r="Y14" s="43">
        <v>1165</v>
      </c>
      <c r="Z14" s="43">
        <v>1170</v>
      </c>
      <c r="AA14" s="43">
        <v>1.040179</v>
      </c>
    </row>
    <row r="15" spans="1:27" x14ac:dyDescent="0.35">
      <c r="A15" s="88" t="s">
        <v>41</v>
      </c>
      <c r="B15" s="24"/>
      <c r="E15" s="33">
        <v>2016</v>
      </c>
      <c r="F15" s="33"/>
      <c r="G15" s="33"/>
      <c r="H15" s="33"/>
      <c r="I15" s="5"/>
      <c r="J15" s="375"/>
      <c r="K15" s="376"/>
      <c r="L15" s="376"/>
      <c r="M15" s="376"/>
      <c r="N15" s="376"/>
      <c r="P15" s="43">
        <v>2015</v>
      </c>
      <c r="Q15" s="43">
        <v>1095</v>
      </c>
      <c r="R15" s="43">
        <v>1100</v>
      </c>
      <c r="S15" s="43">
        <v>1105</v>
      </c>
      <c r="T15" s="43">
        <v>1115</v>
      </c>
      <c r="U15" s="43">
        <v>1135</v>
      </c>
      <c r="V15" s="43">
        <v>1140</v>
      </c>
      <c r="W15" s="43">
        <v>1160</v>
      </c>
      <c r="X15" s="43">
        <v>1165</v>
      </c>
      <c r="Y15" s="43">
        <v>1170</v>
      </c>
      <c r="Z15" s="43">
        <v>1180</v>
      </c>
      <c r="AA15" s="43">
        <v>1.030837</v>
      </c>
    </row>
    <row r="16" spans="1:27" ht="60.75" customHeight="1" x14ac:dyDescent="0.35">
      <c r="A16" s="88" t="s">
        <v>7</v>
      </c>
      <c r="B16" s="381" t="s">
        <v>259</v>
      </c>
      <c r="C16" s="3" t="s">
        <v>21</v>
      </c>
      <c r="E16" s="33">
        <v>2017</v>
      </c>
      <c r="F16" s="33"/>
      <c r="G16" s="33"/>
      <c r="H16" s="33"/>
      <c r="I16" s="5"/>
      <c r="J16" s="377"/>
      <c r="K16" s="378"/>
      <c r="L16" s="378"/>
      <c r="M16" s="378"/>
      <c r="N16" s="378"/>
      <c r="P16" s="43">
        <v>2016</v>
      </c>
      <c r="Q16" s="43">
        <v>1105</v>
      </c>
      <c r="R16" s="43">
        <v>1110</v>
      </c>
      <c r="S16" s="43">
        <v>1115</v>
      </c>
      <c r="T16" s="43">
        <v>1125</v>
      </c>
      <c r="U16" s="43">
        <v>1145</v>
      </c>
      <c r="V16" s="43">
        <v>1150</v>
      </c>
      <c r="W16" s="43">
        <v>1170</v>
      </c>
      <c r="X16" s="43">
        <v>1175</v>
      </c>
      <c r="Y16" s="43">
        <v>1190</v>
      </c>
      <c r="Z16" s="43">
        <v>1195</v>
      </c>
      <c r="AA16" s="43">
        <v>1.039301</v>
      </c>
    </row>
    <row r="17" spans="1:27" x14ac:dyDescent="0.35">
      <c r="A17" s="89" t="s">
        <v>72</v>
      </c>
      <c r="B17" s="382"/>
      <c r="C17" s="3" t="s">
        <v>73</v>
      </c>
      <c r="E17" s="33">
        <v>2018</v>
      </c>
      <c r="F17" s="33"/>
      <c r="G17" s="33"/>
      <c r="H17" s="33"/>
      <c r="I17" s="5"/>
      <c r="J17" s="34" t="s">
        <v>89</v>
      </c>
      <c r="K17" s="35"/>
      <c r="L17" s="35"/>
      <c r="M17" s="35"/>
      <c r="N17" s="36"/>
      <c r="P17" s="43">
        <v>2017</v>
      </c>
      <c r="Q17" s="43">
        <v>1115</v>
      </c>
      <c r="R17" s="43">
        <v>1120</v>
      </c>
      <c r="S17" s="43">
        <v>1125</v>
      </c>
      <c r="T17" s="43">
        <v>1135</v>
      </c>
      <c r="U17" s="43">
        <v>1155</v>
      </c>
      <c r="V17" s="43">
        <v>1160</v>
      </c>
      <c r="W17" s="43">
        <v>1180</v>
      </c>
      <c r="X17" s="43">
        <v>1185</v>
      </c>
      <c r="Y17" s="43">
        <v>1195</v>
      </c>
      <c r="Z17" s="43">
        <v>1205</v>
      </c>
      <c r="AA17" s="43">
        <v>1.034632</v>
      </c>
    </row>
    <row r="18" spans="1:27" x14ac:dyDescent="0.35">
      <c r="A18" s="89" t="s">
        <v>68</v>
      </c>
      <c r="B18" s="90"/>
      <c r="C18" s="3" t="s">
        <v>69</v>
      </c>
      <c r="E18" s="33">
        <v>2019</v>
      </c>
      <c r="F18" s="33"/>
      <c r="G18" s="33"/>
      <c r="H18" s="33"/>
      <c r="I18" s="5"/>
      <c r="J18" s="353"/>
      <c r="K18" s="354"/>
      <c r="L18" s="354"/>
      <c r="M18" s="354"/>
      <c r="N18" s="355"/>
      <c r="P18" s="43">
        <v>2018</v>
      </c>
      <c r="Q18" s="43">
        <v>1125</v>
      </c>
      <c r="R18" s="43">
        <v>1130</v>
      </c>
      <c r="S18" s="43">
        <v>1140</v>
      </c>
      <c r="T18" s="43">
        <v>1150</v>
      </c>
      <c r="U18" s="43">
        <v>1170</v>
      </c>
      <c r="V18" s="43">
        <v>1175</v>
      </c>
      <c r="W18" s="43">
        <v>1195</v>
      </c>
      <c r="X18" s="43">
        <v>1200</v>
      </c>
      <c r="Y18" s="43">
        <v>1215</v>
      </c>
      <c r="Z18" s="43">
        <v>1215</v>
      </c>
      <c r="AA18" s="43">
        <v>1.038462</v>
      </c>
    </row>
    <row r="19" spans="1:27" ht="21" customHeight="1" x14ac:dyDescent="0.35">
      <c r="A19" s="89" t="s">
        <v>67</v>
      </c>
      <c r="B19" s="89"/>
      <c r="C19" s="3" t="s">
        <v>70</v>
      </c>
      <c r="E19" s="33">
        <v>2020</v>
      </c>
      <c r="F19" s="33"/>
      <c r="G19" s="33"/>
      <c r="H19" s="33"/>
      <c r="I19" s="5"/>
      <c r="J19" s="356"/>
      <c r="K19" s="357"/>
      <c r="L19" s="357"/>
      <c r="M19" s="357"/>
      <c r="N19" s="358"/>
      <c r="P19" s="43">
        <v>2019</v>
      </c>
      <c r="Q19" s="43">
        <v>1135</v>
      </c>
      <c r="R19" s="43">
        <v>1140</v>
      </c>
      <c r="S19" s="43">
        <v>1150</v>
      </c>
      <c r="T19" s="43">
        <v>1160</v>
      </c>
      <c r="U19" s="43">
        <v>1180</v>
      </c>
      <c r="V19" s="43">
        <v>1185</v>
      </c>
      <c r="W19" s="43">
        <v>1205</v>
      </c>
      <c r="X19" s="43">
        <v>1210</v>
      </c>
      <c r="Y19" s="43">
        <v>1225</v>
      </c>
      <c r="Z19" s="43">
        <v>1230</v>
      </c>
      <c r="AA19" s="43">
        <v>1.0381359999999999</v>
      </c>
    </row>
    <row r="20" spans="1:27" ht="48.75" customHeight="1" x14ac:dyDescent="0.35">
      <c r="A20" s="5" t="s">
        <v>98</v>
      </c>
      <c r="B20" s="91" t="s">
        <v>99</v>
      </c>
      <c r="C20" s="3" t="s">
        <v>58</v>
      </c>
      <c r="E20" s="33">
        <v>2021</v>
      </c>
      <c r="F20" s="33"/>
      <c r="G20" s="33"/>
      <c r="H20" s="33"/>
      <c r="I20" s="5"/>
      <c r="J20" s="359"/>
      <c r="K20" s="360"/>
      <c r="L20" s="360"/>
      <c r="M20" s="360"/>
      <c r="N20" s="361"/>
      <c r="P20" s="43">
        <v>2020</v>
      </c>
      <c r="Q20" s="43">
        <v>1145</v>
      </c>
      <c r="R20" s="43">
        <v>1150</v>
      </c>
      <c r="S20" s="43">
        <v>1155</v>
      </c>
      <c r="T20" s="43">
        <v>1170</v>
      </c>
      <c r="U20" s="43">
        <v>1190</v>
      </c>
      <c r="V20" s="43">
        <v>1195</v>
      </c>
      <c r="W20" s="43">
        <v>1215</v>
      </c>
      <c r="X20" s="43">
        <v>1225</v>
      </c>
      <c r="Y20" s="43">
        <v>1235</v>
      </c>
      <c r="Z20" s="43">
        <v>1240</v>
      </c>
      <c r="AA20" s="43">
        <v>1.0378149999999999</v>
      </c>
    </row>
    <row r="21" spans="1:27" s="2" customFormat="1" x14ac:dyDescent="0.35">
      <c r="A21" s="6" t="s">
        <v>5</v>
      </c>
      <c r="B21" s="22"/>
      <c r="C21" s="3" t="s">
        <v>6</v>
      </c>
      <c r="E21" s="33">
        <v>2022</v>
      </c>
      <c r="F21" s="33"/>
      <c r="G21" s="33"/>
      <c r="H21" s="33"/>
      <c r="I21" s="5"/>
      <c r="P21" s="43" t="s">
        <v>78</v>
      </c>
      <c r="Q21" s="43"/>
      <c r="R21" s="43"/>
      <c r="S21" s="43"/>
      <c r="T21" s="43"/>
      <c r="U21" s="43"/>
      <c r="V21" s="43"/>
      <c r="W21" s="43"/>
      <c r="X21" s="43"/>
      <c r="Y21" s="43"/>
      <c r="Z21" s="43"/>
      <c r="AA21" s="43"/>
    </row>
    <row r="22" spans="1:27" s="2" customFormat="1" ht="34.5" customHeight="1" x14ac:dyDescent="0.35">
      <c r="A22" s="5" t="s">
        <v>55</v>
      </c>
      <c r="B22" s="23"/>
      <c r="C22" s="3" t="s">
        <v>54</v>
      </c>
      <c r="E22" s="33">
        <v>2023</v>
      </c>
      <c r="F22" s="33"/>
      <c r="G22" s="33"/>
      <c r="H22" s="33"/>
      <c r="I22" s="5"/>
      <c r="J22" s="362" t="s">
        <v>96</v>
      </c>
      <c r="K22" s="363"/>
      <c r="L22" s="363"/>
      <c r="M22" s="363"/>
      <c r="N22" s="363"/>
      <c r="P22" s="43" t="s">
        <v>79</v>
      </c>
      <c r="Q22" s="43">
        <v>1030</v>
      </c>
      <c r="R22" s="43">
        <v>1035</v>
      </c>
      <c r="S22" s="43">
        <v>1035</v>
      </c>
      <c r="T22" s="43">
        <v>1035</v>
      </c>
      <c r="U22" s="43">
        <v>1045</v>
      </c>
      <c r="V22" s="43">
        <v>1050</v>
      </c>
      <c r="W22" s="43">
        <v>1055</v>
      </c>
      <c r="X22" s="43">
        <v>1055</v>
      </c>
      <c r="Y22" s="43">
        <v>1060</v>
      </c>
      <c r="Z22" s="43">
        <v>1070</v>
      </c>
      <c r="AA22" s="43">
        <v>1.014354</v>
      </c>
    </row>
    <row r="23" spans="1:27" ht="30.75" customHeight="1" x14ac:dyDescent="0.35">
      <c r="A23" s="5" t="s">
        <v>56</v>
      </c>
      <c r="B23" s="22"/>
      <c r="C23" s="3" t="s">
        <v>57</v>
      </c>
      <c r="E23" s="33">
        <v>2024</v>
      </c>
      <c r="F23" s="33"/>
      <c r="G23" s="33"/>
      <c r="H23" s="33"/>
      <c r="I23" s="5"/>
      <c r="J23" s="362"/>
      <c r="K23" s="363"/>
      <c r="L23" s="363"/>
      <c r="M23" s="363"/>
      <c r="N23" s="363"/>
      <c r="P23" s="43" t="s">
        <v>80</v>
      </c>
      <c r="Q23" s="43">
        <v>1040</v>
      </c>
      <c r="R23" s="43">
        <v>1045</v>
      </c>
      <c r="S23" s="43">
        <v>1045</v>
      </c>
      <c r="T23" s="43">
        <v>1045</v>
      </c>
      <c r="U23" s="43">
        <v>1055</v>
      </c>
      <c r="V23" s="43">
        <v>1060</v>
      </c>
      <c r="W23" s="43">
        <v>1065</v>
      </c>
      <c r="X23" s="43">
        <v>1065</v>
      </c>
      <c r="Y23" s="43">
        <v>1070</v>
      </c>
      <c r="Z23" s="43">
        <v>1080</v>
      </c>
      <c r="AA23" s="43">
        <v>1.0142180000000001</v>
      </c>
    </row>
    <row r="24" spans="1:27" s="2" customFormat="1" x14ac:dyDescent="0.35">
      <c r="A24" s="18"/>
      <c r="B24" s="19"/>
      <c r="C24" s="3"/>
      <c r="E24" s="33">
        <v>2025</v>
      </c>
      <c r="F24" s="33"/>
      <c r="G24" s="33"/>
      <c r="H24" s="33"/>
      <c r="I24" s="5"/>
      <c r="J24" s="362"/>
      <c r="K24" s="363"/>
      <c r="L24" s="363"/>
      <c r="M24" s="363"/>
      <c r="N24" s="363"/>
      <c r="P24" s="43" t="s">
        <v>81</v>
      </c>
      <c r="Q24" s="43">
        <v>1050</v>
      </c>
      <c r="R24" s="43">
        <v>1055</v>
      </c>
      <c r="S24" s="43">
        <v>1055</v>
      </c>
      <c r="T24" s="43">
        <v>1055</v>
      </c>
      <c r="U24" s="43">
        <v>1065</v>
      </c>
      <c r="V24" s="43">
        <v>1070</v>
      </c>
      <c r="W24" s="43">
        <v>1075</v>
      </c>
      <c r="X24" s="43">
        <v>1075</v>
      </c>
      <c r="Y24" s="43">
        <v>1080</v>
      </c>
      <c r="Z24" s="43">
        <v>1095</v>
      </c>
      <c r="AA24" s="43">
        <v>1.0140849999999999</v>
      </c>
    </row>
    <row r="25" spans="1:27" x14ac:dyDescent="0.35">
      <c r="A25" s="364" t="s">
        <v>71</v>
      </c>
      <c r="B25" s="364"/>
      <c r="E25" s="33">
        <v>2026</v>
      </c>
      <c r="F25" s="33"/>
      <c r="G25" s="33"/>
      <c r="H25" s="33"/>
      <c r="I25" s="5"/>
      <c r="P25" s="43" t="s">
        <v>82</v>
      </c>
      <c r="Q25" s="43">
        <v>1055</v>
      </c>
      <c r="R25" s="43">
        <v>1060</v>
      </c>
      <c r="S25" s="43">
        <v>1060</v>
      </c>
      <c r="T25" s="43">
        <v>1060</v>
      </c>
      <c r="U25" s="43">
        <v>1070</v>
      </c>
      <c r="V25" s="43">
        <v>1075</v>
      </c>
      <c r="W25" s="43">
        <v>1080</v>
      </c>
      <c r="X25" s="43">
        <v>1080</v>
      </c>
      <c r="Y25" s="43">
        <v>1085</v>
      </c>
      <c r="Z25" s="43">
        <v>1095</v>
      </c>
      <c r="AA25" s="43">
        <v>1.014019</v>
      </c>
    </row>
    <row r="26" spans="1:27" x14ac:dyDescent="0.35">
      <c r="A26" s="5" t="s">
        <v>28</v>
      </c>
      <c r="B26" s="5"/>
      <c r="E26" s="33">
        <v>2027</v>
      </c>
      <c r="F26" s="33"/>
      <c r="G26" s="33"/>
      <c r="H26" s="33"/>
      <c r="I26" s="5"/>
      <c r="P26" s="43" t="s">
        <v>83</v>
      </c>
      <c r="Q26" s="43">
        <v>1060</v>
      </c>
      <c r="R26" s="43">
        <v>1065</v>
      </c>
      <c r="S26" s="43">
        <v>1065</v>
      </c>
      <c r="T26" s="43">
        <v>1065</v>
      </c>
      <c r="U26" s="43">
        <v>1075</v>
      </c>
      <c r="V26" s="43">
        <v>1080</v>
      </c>
      <c r="W26" s="43">
        <v>1085</v>
      </c>
      <c r="X26" s="43">
        <v>1085</v>
      </c>
      <c r="Y26" s="43">
        <v>1090</v>
      </c>
      <c r="Z26" s="43">
        <v>1110</v>
      </c>
      <c r="AA26" s="43">
        <v>1.0139530000000001</v>
      </c>
    </row>
    <row r="27" spans="1:27" x14ac:dyDescent="0.35">
      <c r="A27" s="5" t="s">
        <v>29</v>
      </c>
      <c r="B27" s="5"/>
      <c r="E27" s="33">
        <v>2028</v>
      </c>
      <c r="F27" s="33"/>
      <c r="G27" s="33"/>
      <c r="H27" s="33"/>
      <c r="I27" s="5"/>
      <c r="P27" s="43" t="s">
        <v>84</v>
      </c>
      <c r="Q27" s="43">
        <v>1065</v>
      </c>
      <c r="R27" s="43">
        <v>1070</v>
      </c>
      <c r="S27" s="43">
        <v>1070</v>
      </c>
      <c r="T27" s="43">
        <v>1070</v>
      </c>
      <c r="U27" s="43">
        <v>1080</v>
      </c>
      <c r="V27" s="43">
        <v>1085</v>
      </c>
      <c r="W27" s="43">
        <v>1090</v>
      </c>
      <c r="X27" s="43">
        <v>1090</v>
      </c>
      <c r="Y27" s="43">
        <v>1100</v>
      </c>
      <c r="Z27" s="43">
        <v>1110</v>
      </c>
      <c r="AA27" s="43">
        <v>1.018519</v>
      </c>
    </row>
    <row r="28" spans="1:27" ht="39.75" customHeight="1" x14ac:dyDescent="0.35">
      <c r="A28" s="5" t="s">
        <v>30</v>
      </c>
      <c r="B28" s="23"/>
      <c r="C28" s="1" t="s">
        <v>43</v>
      </c>
      <c r="E28" s="33">
        <v>2029</v>
      </c>
      <c r="F28" s="33"/>
      <c r="G28" s="33"/>
      <c r="H28" s="33"/>
      <c r="I28" s="5"/>
      <c r="P28" s="43" t="s">
        <v>85</v>
      </c>
      <c r="Q28" s="43">
        <v>1075</v>
      </c>
      <c r="R28" s="43">
        <v>1080</v>
      </c>
      <c r="S28" s="43">
        <v>1080</v>
      </c>
      <c r="T28" s="43">
        <v>1080</v>
      </c>
      <c r="U28" s="43">
        <v>1090</v>
      </c>
      <c r="V28" s="43">
        <v>1095</v>
      </c>
      <c r="W28" s="43">
        <v>1100</v>
      </c>
      <c r="X28" s="43">
        <v>1100</v>
      </c>
      <c r="Y28" s="43">
        <v>1105</v>
      </c>
      <c r="Z28" s="43">
        <v>1120</v>
      </c>
      <c r="AA28" s="43">
        <v>1.0137609999999999</v>
      </c>
    </row>
    <row r="29" spans="1:27" x14ac:dyDescent="0.35">
      <c r="A29" s="5" t="s">
        <v>44</v>
      </c>
      <c r="B29" s="5"/>
      <c r="E29" s="33">
        <v>2030</v>
      </c>
      <c r="F29" s="33"/>
      <c r="G29" s="33"/>
      <c r="H29" s="33"/>
      <c r="I29" s="5"/>
      <c r="P29" s="43" t="s">
        <v>86</v>
      </c>
      <c r="Q29" s="43">
        <v>1080</v>
      </c>
      <c r="R29" s="43">
        <v>1085</v>
      </c>
      <c r="S29" s="43">
        <v>1085</v>
      </c>
      <c r="T29" s="43">
        <v>1085</v>
      </c>
      <c r="U29" s="43">
        <v>1095</v>
      </c>
      <c r="V29" s="43">
        <v>1100</v>
      </c>
      <c r="W29" s="43">
        <v>1105</v>
      </c>
      <c r="X29" s="43">
        <v>1105</v>
      </c>
      <c r="Y29" s="43">
        <v>1110</v>
      </c>
      <c r="Z29" s="43">
        <v>1120</v>
      </c>
      <c r="AA29" s="43">
        <v>1.0136989999999999</v>
      </c>
    </row>
    <row r="30" spans="1:27" x14ac:dyDescent="0.35">
      <c r="A30" s="5" t="s">
        <v>47</v>
      </c>
      <c r="B30" s="5"/>
      <c r="E30" s="33">
        <v>2031</v>
      </c>
      <c r="F30" s="33"/>
      <c r="G30" s="33"/>
      <c r="H30" s="33"/>
      <c r="I30" s="5"/>
      <c r="P30" s="43" t="s">
        <v>87</v>
      </c>
      <c r="Q30" s="43">
        <v>1085</v>
      </c>
      <c r="R30" s="43">
        <v>1090</v>
      </c>
      <c r="S30" s="43">
        <v>1090</v>
      </c>
      <c r="T30" s="43">
        <v>1090</v>
      </c>
      <c r="U30" s="43">
        <v>1100</v>
      </c>
      <c r="V30" s="43">
        <v>1105</v>
      </c>
      <c r="W30" s="43">
        <v>1110</v>
      </c>
      <c r="X30" s="43">
        <v>1110</v>
      </c>
      <c r="Y30" s="43">
        <v>1115</v>
      </c>
      <c r="Z30" s="43">
        <v>1125</v>
      </c>
      <c r="AA30" s="43">
        <v>1.013636</v>
      </c>
    </row>
    <row r="31" spans="1:27" x14ac:dyDescent="0.35">
      <c r="A31" s="5" t="s">
        <v>45</v>
      </c>
      <c r="B31" s="5"/>
      <c r="P31" s="43" t="s">
        <v>88</v>
      </c>
      <c r="Q31" s="43">
        <v>1090</v>
      </c>
      <c r="R31" s="43">
        <v>1095</v>
      </c>
      <c r="S31" s="43">
        <v>1095</v>
      </c>
      <c r="T31" s="43">
        <v>1095</v>
      </c>
      <c r="U31" s="43">
        <v>1105</v>
      </c>
      <c r="V31" s="43">
        <v>1110</v>
      </c>
      <c r="W31" s="43">
        <v>1115</v>
      </c>
      <c r="X31" s="43">
        <v>1115</v>
      </c>
      <c r="Y31" s="43">
        <v>1120</v>
      </c>
      <c r="Z31" s="43">
        <v>1130</v>
      </c>
      <c r="AA31" s="43">
        <v>1.0135749999999999</v>
      </c>
    </row>
    <row r="32" spans="1:27" x14ac:dyDescent="0.35">
      <c r="A32" s="5" t="s">
        <v>46</v>
      </c>
      <c r="B32" s="5"/>
      <c r="E32" s="32"/>
      <c r="F32" s="32"/>
      <c r="G32" s="32"/>
      <c r="H32" s="32"/>
      <c r="I32" s="2"/>
    </row>
    <row r="33" spans="1:16" s="2" customFormat="1" ht="16.5" customHeight="1" x14ac:dyDescent="0.35">
      <c r="A33" s="93"/>
      <c r="B33" s="94"/>
      <c r="C33" s="3"/>
      <c r="E33" s="26"/>
      <c r="F33" s="26"/>
      <c r="G33" s="26"/>
      <c r="H33" s="26"/>
      <c r="I33"/>
      <c r="P33" s="136"/>
    </row>
    <row r="34" spans="1:16" x14ac:dyDescent="0.35">
      <c r="A34" s="80"/>
      <c r="B34" s="80"/>
    </row>
    <row r="35" spans="1:16" ht="27" customHeight="1" x14ac:dyDescent="0.35">
      <c r="A35" s="93"/>
      <c r="B35" s="94"/>
      <c r="C35" s="258" t="s">
        <v>134</v>
      </c>
      <c r="D35" s="258" t="s">
        <v>134</v>
      </c>
      <c r="E35" s="258" t="s">
        <v>134</v>
      </c>
      <c r="F35" s="258" t="s">
        <v>134</v>
      </c>
      <c r="G35" s="258" t="s">
        <v>134</v>
      </c>
    </row>
    <row r="36" spans="1:16" x14ac:dyDescent="0.35">
      <c r="A36" s="80"/>
      <c r="B36" s="80"/>
    </row>
    <row r="56" spans="1:2" customFormat="1" x14ac:dyDescent="0.35">
      <c r="A56" s="80"/>
      <c r="B56" s="80"/>
    </row>
    <row r="57" spans="1:2" customFormat="1" x14ac:dyDescent="0.35">
      <c r="A57" s="92"/>
      <c r="B57" s="80"/>
    </row>
  </sheetData>
  <mergeCells count="10">
    <mergeCell ref="J18:N20"/>
    <mergeCell ref="J22:N24"/>
    <mergeCell ref="A25:B25"/>
    <mergeCell ref="B16:B17"/>
    <mergeCell ref="D1:H1"/>
    <mergeCell ref="A6:B6"/>
    <mergeCell ref="E8:I8"/>
    <mergeCell ref="E9:H9"/>
    <mergeCell ref="J10:N11"/>
    <mergeCell ref="J12:N16"/>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V58"/>
  <sheetViews>
    <sheetView zoomScale="80" zoomScaleNormal="80" workbookViewId="0"/>
  </sheetViews>
  <sheetFormatPr defaultRowHeight="14.5" x14ac:dyDescent="0.35"/>
  <cols>
    <col min="1" max="1" width="63.6328125" customWidth="1"/>
    <col min="2" max="2" width="93.36328125" customWidth="1"/>
    <col min="3" max="3" width="44.453125" style="1" customWidth="1"/>
    <col min="5" max="5" width="9.08984375" style="26"/>
    <col min="6" max="6" width="14.453125" style="26" customWidth="1"/>
    <col min="7" max="7" width="15.453125" style="26" customWidth="1"/>
    <col min="8" max="8" width="18" style="26" customWidth="1"/>
    <col min="9" max="9" width="26.453125" customWidth="1"/>
    <col min="16" max="16" width="12.08984375" style="135" customWidth="1"/>
  </cols>
  <sheetData>
    <row r="1" spans="1:48" ht="99.65" customHeight="1" x14ac:dyDescent="0.45">
      <c r="A1" s="123" t="s">
        <v>110</v>
      </c>
      <c r="B1" s="16"/>
      <c r="C1" s="383" t="s">
        <v>751</v>
      </c>
      <c r="D1" s="384"/>
      <c r="E1" s="384"/>
      <c r="F1" s="384"/>
      <c r="G1" s="385"/>
    </row>
    <row r="2" spans="1:48" ht="20.25" customHeight="1" x14ac:dyDescent="0.35">
      <c r="A2" s="65" t="s">
        <v>750</v>
      </c>
    </row>
    <row r="3" spans="1:48" ht="15" customHeight="1" x14ac:dyDescent="0.35">
      <c r="A3" s="4" t="s">
        <v>8</v>
      </c>
      <c r="B3" s="4"/>
    </row>
    <row r="4" spans="1:48" ht="15" customHeight="1" x14ac:dyDescent="0.35">
      <c r="A4" s="15" t="s">
        <v>9</v>
      </c>
      <c r="B4" s="15"/>
    </row>
    <row r="5" spans="1:48" x14ac:dyDescent="0.35">
      <c r="C5" s="1" t="s">
        <v>31</v>
      </c>
    </row>
    <row r="6" spans="1:48" ht="33" customHeight="1" x14ac:dyDescent="0.35">
      <c r="A6" s="388" t="s">
        <v>10</v>
      </c>
      <c r="B6" s="389"/>
      <c r="C6" s="3"/>
    </row>
    <row r="7" spans="1:48" ht="21" hidden="1" customHeight="1" x14ac:dyDescent="0.35">
      <c r="A7" s="6" t="s">
        <v>0</v>
      </c>
      <c r="B7" s="5" t="s">
        <v>110</v>
      </c>
      <c r="C7" s="3"/>
    </row>
    <row r="8" spans="1:48" ht="136.5" customHeight="1" x14ac:dyDescent="0.35">
      <c r="A8" s="6" t="s">
        <v>2</v>
      </c>
      <c r="B8" s="180" t="s">
        <v>634</v>
      </c>
      <c r="C8" s="3"/>
      <c r="D8" s="228"/>
      <c r="E8" s="212"/>
      <c r="F8" s="212"/>
      <c r="G8" s="212"/>
      <c r="H8" s="212"/>
      <c r="I8" s="80"/>
      <c r="J8" s="80"/>
      <c r="K8" s="80"/>
      <c r="L8" s="80"/>
      <c r="M8" s="80"/>
      <c r="N8" s="80"/>
      <c r="O8" s="80"/>
      <c r="P8" s="229"/>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row>
    <row r="9" spans="1:48" ht="128.25" customHeight="1" x14ac:dyDescent="0.35">
      <c r="A9" s="70" t="s">
        <v>238</v>
      </c>
      <c r="B9" s="180" t="s">
        <v>635</v>
      </c>
      <c r="C9" s="3"/>
      <c r="D9" s="80"/>
      <c r="E9" s="390"/>
      <c r="F9" s="390"/>
      <c r="G9" s="390"/>
      <c r="H9" s="390"/>
      <c r="I9" s="390"/>
      <c r="J9" s="80"/>
      <c r="K9" s="80"/>
      <c r="L9" s="80"/>
      <c r="M9" s="80"/>
      <c r="N9" s="80"/>
      <c r="O9" s="80"/>
      <c r="P9" s="229"/>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row>
    <row r="10" spans="1:48" ht="51.75" customHeight="1" x14ac:dyDescent="0.35">
      <c r="A10" s="6" t="s">
        <v>1</v>
      </c>
      <c r="B10" s="5" t="s">
        <v>240</v>
      </c>
      <c r="C10" s="3" t="s">
        <v>48</v>
      </c>
      <c r="D10" s="80"/>
      <c r="E10" s="386"/>
      <c r="F10" s="386"/>
      <c r="G10" s="386"/>
      <c r="H10" s="386"/>
      <c r="I10" s="206"/>
      <c r="J10" s="80"/>
      <c r="K10" s="80"/>
      <c r="L10" s="80"/>
      <c r="M10" s="80"/>
      <c r="N10" s="80"/>
      <c r="O10" s="80"/>
      <c r="P10" s="230"/>
      <c r="Q10" s="230"/>
      <c r="R10" s="230"/>
      <c r="S10" s="230"/>
      <c r="T10" s="230"/>
      <c r="U10" s="230"/>
      <c r="V10" s="230"/>
      <c r="W10" s="230"/>
      <c r="X10" s="230"/>
      <c r="Y10" s="230"/>
      <c r="Z10" s="230"/>
      <c r="AA10" s="230"/>
      <c r="AB10" s="80"/>
      <c r="AC10" s="80"/>
      <c r="AD10" s="80"/>
      <c r="AE10" s="80"/>
      <c r="AF10" s="80"/>
      <c r="AG10" s="80"/>
      <c r="AH10" s="80"/>
      <c r="AI10" s="80"/>
      <c r="AJ10" s="80"/>
      <c r="AK10" s="80"/>
      <c r="AL10" s="80"/>
      <c r="AM10" s="80"/>
      <c r="AN10" s="80"/>
      <c r="AO10" s="80"/>
      <c r="AP10" s="80"/>
      <c r="AQ10" s="80"/>
      <c r="AR10" s="80"/>
      <c r="AS10" s="80"/>
      <c r="AT10" s="80"/>
      <c r="AU10" s="80"/>
      <c r="AV10" s="80"/>
    </row>
    <row r="11" spans="1:48" ht="48" customHeight="1" x14ac:dyDescent="0.35">
      <c r="A11" s="6" t="s">
        <v>4</v>
      </c>
      <c r="B11" s="5" t="s">
        <v>380</v>
      </c>
      <c r="C11" s="3" t="s">
        <v>3</v>
      </c>
      <c r="D11" s="80"/>
      <c r="E11" s="235"/>
      <c r="F11" s="207"/>
      <c r="G11" s="207"/>
      <c r="H11" s="207"/>
      <c r="I11" s="207"/>
      <c r="J11" s="374"/>
      <c r="K11" s="374"/>
      <c r="L11" s="374"/>
      <c r="M11" s="374"/>
      <c r="N11" s="374"/>
      <c r="O11" s="80"/>
      <c r="P11" s="230"/>
      <c r="Q11" s="231"/>
      <c r="R11" s="231"/>
      <c r="S11" s="231"/>
      <c r="T11" s="231"/>
      <c r="U11" s="231"/>
      <c r="V11" s="231"/>
      <c r="W11" s="231"/>
      <c r="X11" s="231"/>
      <c r="Y11" s="231"/>
      <c r="Z11" s="231"/>
      <c r="AA11" s="232"/>
      <c r="AB11" s="80"/>
      <c r="AC11" s="80"/>
      <c r="AD11" s="80"/>
      <c r="AE11" s="80"/>
      <c r="AF11" s="80"/>
      <c r="AG11" s="80"/>
      <c r="AH11" s="80"/>
      <c r="AI11" s="80"/>
      <c r="AJ11" s="80"/>
      <c r="AK11" s="80"/>
      <c r="AL11" s="80"/>
      <c r="AM11" s="80"/>
      <c r="AN11" s="80"/>
      <c r="AO11" s="80"/>
      <c r="AP11" s="80"/>
      <c r="AQ11" s="80"/>
      <c r="AR11" s="80"/>
      <c r="AS11" s="80"/>
      <c r="AT11" s="80"/>
      <c r="AU11" s="80"/>
      <c r="AV11" s="80"/>
    </row>
    <row r="12" spans="1:48" ht="36.75" customHeight="1" x14ac:dyDescent="0.35">
      <c r="A12" s="12" t="s">
        <v>49</v>
      </c>
      <c r="B12" s="108" t="s">
        <v>773</v>
      </c>
      <c r="C12" s="237" t="s">
        <v>631</v>
      </c>
      <c r="D12" s="80"/>
      <c r="E12" s="233"/>
      <c r="F12" s="233"/>
      <c r="G12" s="233"/>
      <c r="H12" s="233"/>
      <c r="I12" s="94"/>
      <c r="J12" s="374"/>
      <c r="K12" s="374"/>
      <c r="L12" s="374"/>
      <c r="M12" s="374"/>
      <c r="N12" s="374"/>
      <c r="O12" s="80"/>
      <c r="P12" s="230"/>
      <c r="Q12" s="230"/>
      <c r="R12" s="230"/>
      <c r="S12" s="230"/>
      <c r="T12" s="230"/>
      <c r="U12" s="230"/>
      <c r="V12" s="230"/>
      <c r="W12" s="230"/>
      <c r="X12" s="230"/>
      <c r="Y12" s="230"/>
      <c r="Z12" s="230"/>
      <c r="AA12" s="230"/>
      <c r="AB12" s="80"/>
      <c r="AC12" s="80"/>
      <c r="AD12" s="80"/>
      <c r="AE12" s="80"/>
      <c r="AF12" s="80"/>
      <c r="AG12" s="80"/>
      <c r="AH12" s="80"/>
      <c r="AI12" s="80"/>
      <c r="AJ12" s="80"/>
      <c r="AK12" s="80"/>
      <c r="AL12" s="80"/>
      <c r="AM12" s="80"/>
      <c r="AN12" s="80"/>
      <c r="AO12" s="80"/>
      <c r="AP12" s="80"/>
      <c r="AQ12" s="80"/>
      <c r="AR12" s="80"/>
      <c r="AS12" s="80"/>
      <c r="AT12" s="80"/>
      <c r="AU12" s="80"/>
      <c r="AV12" s="80"/>
    </row>
    <row r="13" spans="1:48" ht="15" customHeight="1" x14ac:dyDescent="0.35">
      <c r="A13" s="12" t="s">
        <v>50</v>
      </c>
      <c r="B13" s="12" t="s">
        <v>632</v>
      </c>
      <c r="C13" s="3"/>
      <c r="D13" s="80"/>
      <c r="E13" s="233"/>
      <c r="F13" s="233"/>
      <c r="G13" s="233"/>
      <c r="H13" s="233"/>
      <c r="I13" s="94"/>
      <c r="J13" s="374"/>
      <c r="K13" s="374"/>
      <c r="L13" s="374"/>
      <c r="M13" s="374"/>
      <c r="N13" s="374"/>
      <c r="O13" s="80"/>
      <c r="P13" s="230"/>
      <c r="Q13" s="230"/>
      <c r="R13" s="230"/>
      <c r="S13" s="230"/>
      <c r="T13" s="230"/>
      <c r="U13" s="230"/>
      <c r="V13" s="230"/>
      <c r="W13" s="230"/>
      <c r="X13" s="230"/>
      <c r="Y13" s="230"/>
      <c r="Z13" s="230"/>
      <c r="AA13" s="230"/>
      <c r="AB13" s="80"/>
      <c r="AC13" s="80"/>
      <c r="AD13" s="80"/>
      <c r="AE13" s="80"/>
      <c r="AF13" s="80"/>
      <c r="AG13" s="80"/>
      <c r="AH13" s="80"/>
      <c r="AI13" s="80"/>
      <c r="AJ13" s="80"/>
      <c r="AK13" s="80"/>
      <c r="AL13" s="80"/>
      <c r="AM13" s="80"/>
      <c r="AN13" s="80"/>
      <c r="AO13" s="80"/>
      <c r="AP13" s="80"/>
      <c r="AQ13" s="80"/>
      <c r="AR13" s="80"/>
      <c r="AS13" s="80"/>
      <c r="AT13" s="80"/>
      <c r="AU13" s="80"/>
      <c r="AV13" s="80"/>
    </row>
    <row r="14" spans="1:48" x14ac:dyDescent="0.35">
      <c r="A14" s="12" t="s">
        <v>51</v>
      </c>
      <c r="B14" s="20" t="s">
        <v>134</v>
      </c>
      <c r="C14" s="3" t="s">
        <v>52</v>
      </c>
      <c r="D14" s="80"/>
      <c r="E14" s="233"/>
      <c r="F14" s="233"/>
      <c r="G14" s="233"/>
      <c r="H14" s="233"/>
      <c r="I14" s="94"/>
      <c r="J14" s="374"/>
      <c r="K14" s="374"/>
      <c r="L14" s="374"/>
      <c r="M14" s="374"/>
      <c r="N14" s="374"/>
      <c r="O14" s="80"/>
      <c r="P14" s="230"/>
      <c r="Q14" s="230"/>
      <c r="R14" s="230"/>
      <c r="S14" s="230"/>
      <c r="T14" s="230"/>
      <c r="U14" s="230"/>
      <c r="V14" s="230"/>
      <c r="W14" s="230"/>
      <c r="X14" s="230"/>
      <c r="Y14" s="230"/>
      <c r="Z14" s="230"/>
      <c r="AA14" s="230"/>
      <c r="AB14" s="80"/>
      <c r="AC14" s="80"/>
      <c r="AD14" s="80"/>
      <c r="AE14" s="80"/>
      <c r="AF14" s="80"/>
      <c r="AG14" s="80"/>
      <c r="AH14" s="80"/>
      <c r="AI14" s="80"/>
      <c r="AJ14" s="80"/>
      <c r="AK14" s="80"/>
      <c r="AL14" s="80"/>
      <c r="AM14" s="80"/>
      <c r="AN14" s="80"/>
      <c r="AO14" s="80"/>
      <c r="AP14" s="80"/>
      <c r="AQ14" s="80"/>
      <c r="AR14" s="80"/>
      <c r="AS14" s="80"/>
      <c r="AT14" s="80"/>
      <c r="AU14" s="80"/>
      <c r="AV14" s="80"/>
    </row>
    <row r="15" spans="1:48" ht="21.75" customHeight="1" x14ac:dyDescent="0.35">
      <c r="A15" s="12" t="s">
        <v>53</v>
      </c>
      <c r="B15" s="24" t="s">
        <v>403</v>
      </c>
      <c r="C15" s="3"/>
      <c r="D15" s="80"/>
      <c r="E15" s="233"/>
      <c r="F15" s="233"/>
      <c r="G15" s="233"/>
      <c r="H15" s="233"/>
      <c r="I15" s="94"/>
      <c r="J15" s="374"/>
      <c r="K15" s="374"/>
      <c r="L15" s="374"/>
      <c r="M15" s="374"/>
      <c r="N15" s="374"/>
      <c r="O15" s="80"/>
      <c r="P15" s="230"/>
      <c r="Q15" s="230"/>
      <c r="R15" s="230"/>
      <c r="S15" s="230"/>
      <c r="T15" s="230"/>
      <c r="U15" s="230"/>
      <c r="V15" s="230"/>
      <c r="W15" s="230"/>
      <c r="X15" s="230"/>
      <c r="Y15" s="230"/>
      <c r="Z15" s="230"/>
      <c r="AA15" s="230"/>
      <c r="AB15" s="80"/>
      <c r="AC15" s="80"/>
      <c r="AD15" s="80"/>
      <c r="AE15" s="80"/>
      <c r="AF15" s="80"/>
      <c r="AG15" s="80"/>
      <c r="AH15" s="80"/>
      <c r="AI15" s="80"/>
      <c r="AJ15" s="80"/>
      <c r="AK15" s="80"/>
      <c r="AL15" s="80"/>
      <c r="AM15" s="80"/>
      <c r="AN15" s="80"/>
      <c r="AO15" s="80"/>
      <c r="AP15" s="80"/>
      <c r="AQ15" s="80"/>
      <c r="AR15" s="80"/>
      <c r="AS15" s="80"/>
      <c r="AT15" s="80"/>
      <c r="AU15" s="80"/>
      <c r="AV15" s="80"/>
    </row>
    <row r="16" spans="1:48" x14ac:dyDescent="0.35">
      <c r="A16" s="20" t="s">
        <v>41</v>
      </c>
      <c r="B16" s="391" t="s">
        <v>633</v>
      </c>
      <c r="D16" s="80"/>
      <c r="E16" s="233"/>
      <c r="F16" s="233"/>
      <c r="G16" s="233"/>
      <c r="H16" s="233"/>
      <c r="I16" s="94"/>
      <c r="J16" s="374"/>
      <c r="K16" s="374"/>
      <c r="L16" s="374"/>
      <c r="M16" s="374"/>
      <c r="N16" s="374"/>
      <c r="O16" s="80"/>
      <c r="P16" s="230"/>
      <c r="Q16" s="230"/>
      <c r="R16" s="230"/>
      <c r="S16" s="230"/>
      <c r="T16" s="230"/>
      <c r="U16" s="230"/>
      <c r="V16" s="230"/>
      <c r="W16" s="230"/>
      <c r="X16" s="230"/>
      <c r="Y16" s="230"/>
      <c r="Z16" s="230"/>
      <c r="AA16" s="230"/>
      <c r="AB16" s="80"/>
      <c r="AC16" s="80"/>
      <c r="AD16" s="80"/>
      <c r="AE16" s="80"/>
      <c r="AF16" s="80"/>
      <c r="AG16" s="80"/>
      <c r="AH16" s="80"/>
      <c r="AI16" s="80"/>
      <c r="AJ16" s="80"/>
      <c r="AK16" s="80"/>
      <c r="AL16" s="80"/>
      <c r="AM16" s="80"/>
      <c r="AN16" s="80"/>
      <c r="AO16" s="80"/>
      <c r="AP16" s="80"/>
      <c r="AQ16" s="80"/>
      <c r="AR16" s="80"/>
      <c r="AS16" s="80"/>
      <c r="AT16" s="80"/>
      <c r="AU16" s="80"/>
      <c r="AV16" s="80"/>
    </row>
    <row r="17" spans="1:48" ht="60.75" customHeight="1" x14ac:dyDescent="0.35">
      <c r="A17" s="20" t="s">
        <v>7</v>
      </c>
      <c r="B17" s="392"/>
      <c r="C17" s="3" t="s">
        <v>21</v>
      </c>
      <c r="D17" s="80"/>
      <c r="E17" s="233"/>
      <c r="F17" s="233"/>
      <c r="G17" s="233"/>
      <c r="H17" s="233"/>
      <c r="I17" s="94"/>
      <c r="J17" s="374"/>
      <c r="K17" s="374"/>
      <c r="L17" s="374"/>
      <c r="M17" s="374"/>
      <c r="N17" s="374"/>
      <c r="O17" s="80"/>
      <c r="P17" s="230"/>
      <c r="Q17" s="230"/>
      <c r="R17" s="230"/>
      <c r="S17" s="230"/>
      <c r="T17" s="230"/>
      <c r="U17" s="230"/>
      <c r="V17" s="230"/>
      <c r="W17" s="230"/>
      <c r="X17" s="230"/>
      <c r="Y17" s="230"/>
      <c r="Z17" s="230"/>
      <c r="AA17" s="230"/>
      <c r="AB17" s="80"/>
      <c r="AC17" s="80"/>
      <c r="AD17" s="80"/>
      <c r="AE17" s="80"/>
      <c r="AF17" s="80"/>
      <c r="AG17" s="80"/>
      <c r="AH17" s="80"/>
      <c r="AI17" s="80"/>
      <c r="AJ17" s="80"/>
      <c r="AK17" s="80"/>
      <c r="AL17" s="80"/>
      <c r="AM17" s="80"/>
      <c r="AN17" s="80"/>
      <c r="AO17" s="80"/>
      <c r="AP17" s="80"/>
      <c r="AQ17" s="80"/>
      <c r="AR17" s="80"/>
      <c r="AS17" s="80"/>
      <c r="AT17" s="80"/>
      <c r="AU17" s="80"/>
      <c r="AV17" s="80"/>
    </row>
    <row r="18" spans="1:48" x14ac:dyDescent="0.35">
      <c r="A18" s="20" t="s">
        <v>72</v>
      </c>
      <c r="B18" s="20"/>
      <c r="C18" s="3" t="s">
        <v>73</v>
      </c>
      <c r="D18" s="80"/>
      <c r="E18" s="233"/>
      <c r="F18" s="233"/>
      <c r="G18" s="233"/>
      <c r="H18" s="233"/>
      <c r="I18" s="94"/>
      <c r="J18" s="236"/>
      <c r="K18" s="236"/>
      <c r="L18" s="236"/>
      <c r="M18" s="236"/>
      <c r="N18" s="236"/>
      <c r="O18" s="80"/>
      <c r="P18" s="230"/>
      <c r="Q18" s="230"/>
      <c r="R18" s="230"/>
      <c r="S18" s="230"/>
      <c r="T18" s="230"/>
      <c r="U18" s="230"/>
      <c r="V18" s="230"/>
      <c r="W18" s="230"/>
      <c r="X18" s="230"/>
      <c r="Y18" s="230"/>
      <c r="Z18" s="230"/>
      <c r="AA18" s="230"/>
      <c r="AB18" s="80"/>
      <c r="AC18" s="80"/>
      <c r="AD18" s="80"/>
      <c r="AE18" s="80"/>
      <c r="AF18" s="80"/>
      <c r="AG18" s="80"/>
      <c r="AH18" s="80"/>
      <c r="AI18" s="80"/>
      <c r="AJ18" s="80"/>
      <c r="AK18" s="80"/>
      <c r="AL18" s="80"/>
      <c r="AM18" s="80"/>
      <c r="AN18" s="80"/>
      <c r="AO18" s="80"/>
      <c r="AP18" s="80"/>
      <c r="AQ18" s="80"/>
      <c r="AR18" s="80"/>
      <c r="AS18" s="80"/>
      <c r="AT18" s="80"/>
      <c r="AU18" s="80"/>
      <c r="AV18" s="80"/>
    </row>
    <row r="19" spans="1:48" x14ac:dyDescent="0.35">
      <c r="A19" s="20" t="s">
        <v>68</v>
      </c>
      <c r="B19" s="21"/>
      <c r="C19" s="3" t="s">
        <v>69</v>
      </c>
      <c r="D19" s="80"/>
      <c r="E19" s="233"/>
      <c r="F19" s="233"/>
      <c r="G19" s="233"/>
      <c r="H19" s="233"/>
      <c r="I19" s="94"/>
      <c r="J19" s="386"/>
      <c r="K19" s="386"/>
      <c r="L19" s="386"/>
      <c r="M19" s="386"/>
      <c r="N19" s="386"/>
      <c r="O19" s="80"/>
      <c r="P19" s="230"/>
      <c r="Q19" s="230"/>
      <c r="R19" s="230"/>
      <c r="S19" s="230"/>
      <c r="T19" s="230"/>
      <c r="U19" s="230"/>
      <c r="V19" s="230"/>
      <c r="W19" s="230"/>
      <c r="X19" s="230"/>
      <c r="Y19" s="230"/>
      <c r="Z19" s="230"/>
      <c r="AA19" s="230"/>
      <c r="AB19" s="80"/>
      <c r="AC19" s="80"/>
      <c r="AD19" s="80"/>
      <c r="AE19" s="80"/>
      <c r="AF19" s="80"/>
      <c r="AG19" s="80"/>
      <c r="AH19" s="80"/>
      <c r="AI19" s="80"/>
      <c r="AJ19" s="80"/>
      <c r="AK19" s="80"/>
      <c r="AL19" s="80"/>
      <c r="AM19" s="80"/>
      <c r="AN19" s="80"/>
      <c r="AO19" s="80"/>
      <c r="AP19" s="80"/>
      <c r="AQ19" s="80"/>
      <c r="AR19" s="80"/>
      <c r="AS19" s="80"/>
      <c r="AT19" s="80"/>
      <c r="AU19" s="80"/>
      <c r="AV19" s="80"/>
    </row>
    <row r="20" spans="1:48" ht="21" customHeight="1" x14ac:dyDescent="0.35">
      <c r="A20" s="20" t="s">
        <v>67</v>
      </c>
      <c r="B20" s="20"/>
      <c r="C20" s="3" t="s">
        <v>70</v>
      </c>
      <c r="D20" s="80"/>
      <c r="E20" s="233"/>
      <c r="F20" s="233"/>
      <c r="G20" s="233"/>
      <c r="H20" s="233"/>
      <c r="I20" s="94"/>
      <c r="J20" s="386"/>
      <c r="K20" s="386"/>
      <c r="L20" s="386"/>
      <c r="M20" s="386"/>
      <c r="N20" s="386"/>
      <c r="O20" s="80"/>
      <c r="P20" s="230"/>
      <c r="Q20" s="230"/>
      <c r="R20" s="230"/>
      <c r="S20" s="230"/>
      <c r="T20" s="230"/>
      <c r="U20" s="230"/>
      <c r="V20" s="230"/>
      <c r="W20" s="230"/>
      <c r="X20" s="230"/>
      <c r="Y20" s="230"/>
      <c r="Z20" s="230"/>
      <c r="AA20" s="230"/>
      <c r="AB20" s="80"/>
      <c r="AC20" s="80"/>
      <c r="AD20" s="80"/>
      <c r="AE20" s="80"/>
      <c r="AF20" s="80"/>
      <c r="AG20" s="80"/>
      <c r="AH20" s="80"/>
      <c r="AI20" s="80"/>
      <c r="AJ20" s="80"/>
      <c r="AK20" s="80"/>
      <c r="AL20" s="80"/>
      <c r="AM20" s="80"/>
      <c r="AN20" s="80"/>
      <c r="AO20" s="80"/>
      <c r="AP20" s="80"/>
      <c r="AQ20" s="80"/>
      <c r="AR20" s="80"/>
      <c r="AS20" s="80"/>
      <c r="AT20" s="80"/>
      <c r="AU20" s="80"/>
      <c r="AV20" s="80"/>
    </row>
    <row r="21" spans="1:48" ht="48.75" customHeight="1" x14ac:dyDescent="0.35">
      <c r="A21" s="71" t="s">
        <v>98</v>
      </c>
      <c r="B21" s="72" t="s">
        <v>644</v>
      </c>
      <c r="C21" s="3" t="s">
        <v>58</v>
      </c>
      <c r="D21" s="80"/>
      <c r="E21" s="233"/>
      <c r="F21" s="233"/>
      <c r="G21" s="233"/>
      <c r="H21" s="233"/>
      <c r="I21" s="94"/>
      <c r="J21" s="386"/>
      <c r="K21" s="386"/>
      <c r="L21" s="386"/>
      <c r="M21" s="386"/>
      <c r="N21" s="386"/>
      <c r="O21" s="80"/>
      <c r="P21" s="230"/>
      <c r="Q21" s="230"/>
      <c r="R21" s="230"/>
      <c r="S21" s="230"/>
      <c r="T21" s="230"/>
      <c r="U21" s="230"/>
      <c r="V21" s="230"/>
      <c r="W21" s="230"/>
      <c r="X21" s="230"/>
      <c r="Y21" s="230"/>
      <c r="Z21" s="230"/>
      <c r="AA21" s="230"/>
      <c r="AB21" s="80"/>
      <c r="AC21" s="80"/>
      <c r="AD21" s="80"/>
      <c r="AE21" s="80"/>
      <c r="AF21" s="80"/>
      <c r="AG21" s="80"/>
      <c r="AH21" s="80"/>
      <c r="AI21" s="80"/>
      <c r="AJ21" s="80"/>
      <c r="AK21" s="80"/>
      <c r="AL21" s="80"/>
      <c r="AM21" s="80"/>
      <c r="AN21" s="80"/>
      <c r="AO21" s="80"/>
      <c r="AP21" s="80"/>
      <c r="AQ21" s="80"/>
      <c r="AR21" s="80"/>
      <c r="AS21" s="80"/>
      <c r="AT21" s="80"/>
      <c r="AU21" s="80"/>
      <c r="AV21" s="80"/>
    </row>
    <row r="22" spans="1:48" s="2" customFormat="1" ht="29.25" customHeight="1" x14ac:dyDescent="0.35">
      <c r="A22" s="6" t="s">
        <v>5</v>
      </c>
      <c r="B22" s="241" t="s">
        <v>645</v>
      </c>
      <c r="C22" s="3" t="s">
        <v>6</v>
      </c>
      <c r="D22" s="94"/>
      <c r="E22" s="233"/>
      <c r="F22" s="233"/>
      <c r="G22" s="233"/>
      <c r="H22" s="233"/>
      <c r="I22" s="94"/>
      <c r="J22" s="94"/>
      <c r="K22" s="94"/>
      <c r="L22" s="94"/>
      <c r="M22" s="94"/>
      <c r="N22" s="94"/>
      <c r="O22" s="94"/>
      <c r="P22" s="230"/>
      <c r="Q22" s="230"/>
      <c r="R22" s="230"/>
      <c r="S22" s="230"/>
      <c r="T22" s="230"/>
      <c r="U22" s="230"/>
      <c r="V22" s="230"/>
      <c r="W22" s="230"/>
      <c r="X22" s="230"/>
      <c r="Y22" s="230"/>
      <c r="Z22" s="230"/>
      <c r="AA22" s="230"/>
      <c r="AB22" s="94"/>
      <c r="AC22" s="94"/>
      <c r="AD22" s="94"/>
      <c r="AE22" s="94"/>
      <c r="AF22" s="94"/>
      <c r="AG22" s="94"/>
      <c r="AH22" s="94"/>
      <c r="AI22" s="94"/>
      <c r="AJ22" s="94"/>
      <c r="AK22" s="94"/>
      <c r="AL22" s="94"/>
      <c r="AM22" s="94"/>
      <c r="AN22" s="94"/>
      <c r="AO22" s="94"/>
      <c r="AP22" s="94"/>
      <c r="AQ22" s="94"/>
      <c r="AR22" s="94"/>
      <c r="AS22" s="94"/>
      <c r="AT22" s="94"/>
      <c r="AU22" s="94"/>
      <c r="AV22" s="94"/>
    </row>
    <row r="23" spans="1:48" s="2" customFormat="1" ht="34.5" customHeight="1" x14ac:dyDescent="0.35">
      <c r="A23" s="5" t="s">
        <v>55</v>
      </c>
      <c r="B23" s="23" t="s">
        <v>191</v>
      </c>
      <c r="C23" s="3" t="s">
        <v>54</v>
      </c>
      <c r="D23" s="94"/>
      <c r="E23" s="233"/>
      <c r="F23" s="233"/>
      <c r="G23" s="233"/>
      <c r="H23" s="233"/>
      <c r="I23" s="94"/>
      <c r="J23" s="374"/>
      <c r="K23" s="374"/>
      <c r="L23" s="374"/>
      <c r="M23" s="374"/>
      <c r="N23" s="374"/>
      <c r="O23" s="94"/>
      <c r="P23" s="230"/>
      <c r="Q23" s="230"/>
      <c r="R23" s="230"/>
      <c r="S23" s="230"/>
      <c r="T23" s="230"/>
      <c r="U23" s="230"/>
      <c r="V23" s="230"/>
      <c r="W23" s="230"/>
      <c r="X23" s="230"/>
      <c r="Y23" s="230"/>
      <c r="Z23" s="230"/>
      <c r="AA23" s="230"/>
      <c r="AB23" s="94"/>
      <c r="AC23" s="94"/>
      <c r="AD23" s="94"/>
      <c r="AE23" s="94"/>
      <c r="AF23" s="94"/>
      <c r="AG23" s="94"/>
      <c r="AH23" s="94"/>
      <c r="AI23" s="94"/>
      <c r="AJ23" s="94"/>
      <c r="AK23" s="94"/>
      <c r="AL23" s="94"/>
      <c r="AM23" s="94"/>
      <c r="AN23" s="94"/>
      <c r="AO23" s="94"/>
      <c r="AP23" s="94"/>
      <c r="AQ23" s="94"/>
      <c r="AR23" s="94"/>
      <c r="AS23" s="94"/>
      <c r="AT23" s="94"/>
      <c r="AU23" s="94"/>
      <c r="AV23" s="94"/>
    </row>
    <row r="24" spans="1:48" ht="30.75" customHeight="1" x14ac:dyDescent="0.35">
      <c r="A24" s="5" t="s">
        <v>56</v>
      </c>
      <c r="B24" s="22"/>
      <c r="C24" s="3" t="s">
        <v>57</v>
      </c>
      <c r="D24" s="80"/>
      <c r="E24" s="233"/>
      <c r="F24" s="233"/>
      <c r="G24" s="233"/>
      <c r="H24" s="233"/>
      <c r="I24" s="94"/>
      <c r="J24" s="374"/>
      <c r="K24" s="374"/>
      <c r="L24" s="374"/>
      <c r="M24" s="374"/>
      <c r="N24" s="374"/>
      <c r="O24" s="80"/>
      <c r="P24" s="230"/>
      <c r="Q24" s="230"/>
      <c r="R24" s="230"/>
      <c r="S24" s="230"/>
      <c r="T24" s="230"/>
      <c r="U24" s="230"/>
      <c r="V24" s="230"/>
      <c r="W24" s="230"/>
      <c r="X24" s="230"/>
      <c r="Y24" s="230"/>
      <c r="Z24" s="230"/>
      <c r="AA24" s="230"/>
      <c r="AB24" s="80"/>
      <c r="AC24" s="80"/>
      <c r="AD24" s="80"/>
      <c r="AE24" s="80"/>
      <c r="AF24" s="80"/>
      <c r="AG24" s="80"/>
      <c r="AH24" s="80"/>
      <c r="AI24" s="80"/>
      <c r="AJ24" s="80"/>
      <c r="AK24" s="80"/>
      <c r="AL24" s="80"/>
      <c r="AM24" s="80"/>
      <c r="AN24" s="80"/>
      <c r="AO24" s="80"/>
      <c r="AP24" s="80"/>
      <c r="AQ24" s="80"/>
      <c r="AR24" s="80"/>
      <c r="AS24" s="80"/>
      <c r="AT24" s="80"/>
      <c r="AU24" s="80"/>
      <c r="AV24" s="80"/>
    </row>
    <row r="25" spans="1:48" s="2" customFormat="1" x14ac:dyDescent="0.35">
      <c r="A25" s="18"/>
      <c r="B25" s="19"/>
      <c r="C25" s="3"/>
      <c r="D25" s="94"/>
      <c r="E25" s="233"/>
      <c r="F25" s="233"/>
      <c r="G25" s="233"/>
      <c r="H25" s="233"/>
      <c r="I25" s="94"/>
      <c r="J25" s="374"/>
      <c r="K25" s="374"/>
      <c r="L25" s="374"/>
      <c r="M25" s="374"/>
      <c r="N25" s="374"/>
      <c r="O25" s="94"/>
      <c r="P25" s="230"/>
      <c r="Q25" s="230"/>
      <c r="R25" s="230"/>
      <c r="S25" s="230"/>
      <c r="T25" s="230"/>
      <c r="U25" s="230"/>
      <c r="V25" s="230"/>
      <c r="W25" s="230"/>
      <c r="X25" s="230"/>
      <c r="Y25" s="230"/>
      <c r="Z25" s="230"/>
      <c r="AA25" s="230"/>
      <c r="AB25" s="94"/>
      <c r="AC25" s="94"/>
      <c r="AD25" s="94"/>
      <c r="AE25" s="94"/>
      <c r="AF25" s="94"/>
      <c r="AG25" s="94"/>
      <c r="AH25" s="94"/>
      <c r="AI25" s="94"/>
      <c r="AJ25" s="94"/>
      <c r="AK25" s="94"/>
      <c r="AL25" s="94"/>
      <c r="AM25" s="94"/>
      <c r="AN25" s="94"/>
      <c r="AO25" s="94"/>
      <c r="AP25" s="94"/>
      <c r="AQ25" s="94"/>
      <c r="AR25" s="94"/>
      <c r="AS25" s="94"/>
      <c r="AT25" s="94"/>
      <c r="AU25" s="94"/>
      <c r="AV25" s="94"/>
    </row>
    <row r="26" spans="1:48" x14ac:dyDescent="0.35">
      <c r="A26" s="387" t="s">
        <v>71</v>
      </c>
      <c r="B26" s="387"/>
      <c r="D26" s="80"/>
      <c r="E26" s="233"/>
      <c r="F26" s="233"/>
      <c r="G26" s="233"/>
      <c r="H26" s="233"/>
      <c r="I26" s="94"/>
      <c r="J26" s="94"/>
      <c r="K26" s="94"/>
      <c r="L26" s="94"/>
      <c r="M26" s="94"/>
      <c r="N26" s="94"/>
      <c r="O26" s="80"/>
      <c r="P26" s="230"/>
      <c r="Q26" s="230"/>
      <c r="R26" s="230"/>
      <c r="S26" s="230"/>
      <c r="T26" s="230"/>
      <c r="U26" s="230"/>
      <c r="V26" s="230"/>
      <c r="W26" s="230"/>
      <c r="X26" s="230"/>
      <c r="Y26" s="230"/>
      <c r="Z26" s="230"/>
      <c r="AA26" s="230"/>
      <c r="AB26" s="80"/>
      <c r="AC26" s="80"/>
      <c r="AD26" s="80"/>
      <c r="AE26" s="80"/>
      <c r="AF26" s="80"/>
      <c r="AG26" s="80"/>
      <c r="AH26" s="80"/>
      <c r="AI26" s="80"/>
      <c r="AJ26" s="80"/>
      <c r="AK26" s="80"/>
      <c r="AL26" s="80"/>
      <c r="AM26" s="80"/>
      <c r="AN26" s="80"/>
      <c r="AO26" s="80"/>
      <c r="AP26" s="80"/>
      <c r="AQ26" s="80"/>
      <c r="AR26" s="80"/>
      <c r="AS26" s="80"/>
      <c r="AT26" s="80"/>
      <c r="AU26" s="80"/>
      <c r="AV26" s="80"/>
    </row>
    <row r="27" spans="1:48" x14ac:dyDescent="0.35">
      <c r="A27" s="5" t="s">
        <v>28</v>
      </c>
      <c r="B27" s="5"/>
      <c r="D27" s="80"/>
      <c r="E27" s="233"/>
      <c r="F27" s="233"/>
      <c r="G27" s="233"/>
      <c r="H27" s="233"/>
      <c r="I27" s="94"/>
      <c r="J27" s="94"/>
      <c r="K27" s="94"/>
      <c r="L27" s="94"/>
      <c r="M27" s="94"/>
      <c r="N27" s="94"/>
      <c r="O27" s="80"/>
      <c r="P27" s="230"/>
      <c r="Q27" s="230"/>
      <c r="R27" s="230"/>
      <c r="S27" s="230"/>
      <c r="T27" s="230"/>
      <c r="U27" s="230"/>
      <c r="V27" s="230"/>
      <c r="W27" s="230"/>
      <c r="X27" s="230"/>
      <c r="Y27" s="230"/>
      <c r="Z27" s="230"/>
      <c r="AA27" s="230"/>
      <c r="AB27" s="80"/>
      <c r="AC27" s="80"/>
      <c r="AD27" s="80"/>
      <c r="AE27" s="80"/>
      <c r="AF27" s="80"/>
      <c r="AG27" s="80"/>
      <c r="AH27" s="80"/>
      <c r="AI27" s="80"/>
      <c r="AJ27" s="80"/>
      <c r="AK27" s="80"/>
      <c r="AL27" s="80"/>
      <c r="AM27" s="80"/>
      <c r="AN27" s="80"/>
      <c r="AO27" s="80"/>
      <c r="AP27" s="80"/>
      <c r="AQ27" s="80"/>
      <c r="AR27" s="80"/>
      <c r="AS27" s="80"/>
      <c r="AT27" s="80"/>
      <c r="AU27" s="80"/>
      <c r="AV27" s="80"/>
    </row>
    <row r="28" spans="1:48" x14ac:dyDescent="0.35">
      <c r="A28" s="5" t="s">
        <v>29</v>
      </c>
      <c r="B28" s="5"/>
      <c r="D28" s="80"/>
      <c r="E28" s="233"/>
      <c r="F28" s="233"/>
      <c r="G28" s="233"/>
      <c r="H28" s="233"/>
      <c r="I28" s="94"/>
      <c r="J28" s="94"/>
      <c r="K28" s="94"/>
      <c r="L28" s="94"/>
      <c r="M28" s="94"/>
      <c r="N28" s="94"/>
      <c r="O28" s="80"/>
      <c r="P28" s="230"/>
      <c r="Q28" s="230"/>
      <c r="R28" s="230"/>
      <c r="S28" s="230"/>
      <c r="T28" s="230"/>
      <c r="U28" s="230"/>
      <c r="V28" s="230"/>
      <c r="W28" s="230"/>
      <c r="X28" s="230"/>
      <c r="Y28" s="230"/>
      <c r="Z28" s="230"/>
      <c r="AA28" s="230"/>
      <c r="AB28" s="80"/>
      <c r="AC28" s="80"/>
      <c r="AD28" s="80"/>
      <c r="AE28" s="80"/>
      <c r="AF28" s="80"/>
      <c r="AG28" s="80"/>
      <c r="AH28" s="80"/>
      <c r="AI28" s="80"/>
      <c r="AJ28" s="80"/>
      <c r="AK28" s="80"/>
      <c r="AL28" s="80"/>
      <c r="AM28" s="80"/>
      <c r="AN28" s="80"/>
      <c r="AO28" s="80"/>
      <c r="AP28" s="80"/>
      <c r="AQ28" s="80"/>
      <c r="AR28" s="80"/>
      <c r="AS28" s="80"/>
      <c r="AT28" s="80"/>
      <c r="AU28" s="80"/>
      <c r="AV28" s="80"/>
    </row>
    <row r="29" spans="1:48" ht="39.75" customHeight="1" x14ac:dyDescent="0.35">
      <c r="A29" s="5" t="s">
        <v>30</v>
      </c>
      <c r="B29" s="23"/>
      <c r="C29" s="1" t="s">
        <v>43</v>
      </c>
      <c r="D29" s="80"/>
      <c r="E29" s="233"/>
      <c r="F29" s="233"/>
      <c r="G29" s="233"/>
      <c r="H29" s="233"/>
      <c r="I29" s="94"/>
      <c r="J29" s="94"/>
      <c r="K29" s="94"/>
      <c r="L29" s="94"/>
      <c r="M29" s="94"/>
      <c r="N29" s="94"/>
      <c r="O29" s="80"/>
      <c r="P29" s="230"/>
      <c r="Q29" s="230"/>
      <c r="R29" s="230"/>
      <c r="S29" s="230"/>
      <c r="T29" s="230"/>
      <c r="U29" s="230"/>
      <c r="V29" s="230"/>
      <c r="W29" s="230"/>
      <c r="X29" s="230"/>
      <c r="Y29" s="230"/>
      <c r="Z29" s="230"/>
      <c r="AA29" s="230"/>
      <c r="AB29" s="80"/>
      <c r="AC29" s="80"/>
      <c r="AD29" s="80"/>
      <c r="AE29" s="80"/>
      <c r="AF29" s="80"/>
      <c r="AG29" s="80"/>
      <c r="AH29" s="80"/>
      <c r="AI29" s="80"/>
      <c r="AJ29" s="80"/>
      <c r="AK29" s="80"/>
      <c r="AL29" s="80"/>
      <c r="AM29" s="80"/>
      <c r="AN29" s="80"/>
      <c r="AO29" s="80"/>
      <c r="AP29" s="80"/>
      <c r="AQ29" s="80"/>
      <c r="AR29" s="80"/>
      <c r="AS29" s="80"/>
      <c r="AT29" s="80"/>
      <c r="AU29" s="80"/>
      <c r="AV29" s="80"/>
    </row>
    <row r="30" spans="1:48" x14ac:dyDescent="0.35">
      <c r="A30" s="5" t="s">
        <v>44</v>
      </c>
      <c r="B30" s="5"/>
      <c r="D30" s="80"/>
      <c r="E30" s="233"/>
      <c r="F30" s="233"/>
      <c r="G30" s="233"/>
      <c r="H30" s="233"/>
      <c r="I30" s="94"/>
      <c r="J30" s="94"/>
      <c r="K30" s="94"/>
      <c r="L30" s="94"/>
      <c r="M30" s="94"/>
      <c r="N30" s="94"/>
      <c r="O30" s="80"/>
      <c r="P30" s="230"/>
      <c r="Q30" s="230"/>
      <c r="R30" s="230"/>
      <c r="S30" s="230"/>
      <c r="T30" s="230"/>
      <c r="U30" s="230"/>
      <c r="V30" s="230"/>
      <c r="W30" s="230"/>
      <c r="X30" s="230"/>
      <c r="Y30" s="230"/>
      <c r="Z30" s="230"/>
      <c r="AA30" s="230"/>
      <c r="AB30" s="80"/>
      <c r="AC30" s="80"/>
      <c r="AD30" s="80"/>
      <c r="AE30" s="80"/>
      <c r="AF30" s="80"/>
      <c r="AG30" s="80"/>
      <c r="AH30" s="80"/>
      <c r="AI30" s="80"/>
      <c r="AJ30" s="80"/>
      <c r="AK30" s="80"/>
      <c r="AL30" s="80"/>
      <c r="AM30" s="80"/>
      <c r="AN30" s="80"/>
      <c r="AO30" s="80"/>
      <c r="AP30" s="80"/>
      <c r="AQ30" s="80"/>
      <c r="AR30" s="80"/>
      <c r="AS30" s="80"/>
      <c r="AT30" s="80"/>
      <c r="AU30" s="80"/>
      <c r="AV30" s="80"/>
    </row>
    <row r="31" spans="1:48" x14ac:dyDescent="0.35">
      <c r="A31" s="5" t="s">
        <v>47</v>
      </c>
      <c r="B31" s="5"/>
      <c r="D31" s="80"/>
      <c r="E31" s="233"/>
      <c r="F31" s="233"/>
      <c r="G31" s="233"/>
      <c r="H31" s="233"/>
      <c r="I31" s="94"/>
      <c r="J31" s="94"/>
      <c r="K31" s="94"/>
      <c r="L31" s="94"/>
      <c r="M31" s="94"/>
      <c r="N31" s="94"/>
      <c r="O31" s="80"/>
      <c r="P31" s="230"/>
      <c r="Q31" s="230"/>
      <c r="R31" s="230"/>
      <c r="S31" s="230"/>
      <c r="T31" s="230"/>
      <c r="U31" s="230"/>
      <c r="V31" s="230"/>
      <c r="W31" s="230"/>
      <c r="X31" s="230"/>
      <c r="Y31" s="230"/>
      <c r="Z31" s="230"/>
      <c r="AA31" s="230"/>
      <c r="AB31" s="80"/>
      <c r="AC31" s="80"/>
      <c r="AD31" s="80"/>
      <c r="AE31" s="80"/>
      <c r="AF31" s="80"/>
      <c r="AG31" s="80"/>
      <c r="AH31" s="80"/>
      <c r="AI31" s="80"/>
      <c r="AJ31" s="80"/>
      <c r="AK31" s="80"/>
      <c r="AL31" s="80"/>
      <c r="AM31" s="80"/>
      <c r="AN31" s="80"/>
      <c r="AO31" s="80"/>
      <c r="AP31" s="80"/>
      <c r="AQ31" s="80"/>
      <c r="AR31" s="80"/>
      <c r="AS31" s="80"/>
      <c r="AT31" s="80"/>
      <c r="AU31" s="80"/>
      <c r="AV31" s="80"/>
    </row>
    <row r="32" spans="1:48" x14ac:dyDescent="0.35">
      <c r="A32" s="5" t="s">
        <v>45</v>
      </c>
      <c r="B32" s="5"/>
      <c r="D32" s="80"/>
      <c r="E32" s="212"/>
      <c r="F32" s="212"/>
      <c r="G32" s="212"/>
      <c r="H32" s="212"/>
      <c r="I32" s="80"/>
      <c r="J32" s="80"/>
      <c r="K32" s="80"/>
      <c r="L32" s="80"/>
      <c r="M32" s="80"/>
      <c r="N32" s="80"/>
      <c r="O32" s="80"/>
      <c r="P32" s="230"/>
      <c r="Q32" s="230"/>
      <c r="R32" s="230"/>
      <c r="S32" s="230"/>
      <c r="T32" s="230"/>
      <c r="U32" s="230"/>
      <c r="V32" s="230"/>
      <c r="W32" s="230"/>
      <c r="X32" s="230"/>
      <c r="Y32" s="230"/>
      <c r="Z32" s="230"/>
      <c r="AA32" s="230"/>
      <c r="AB32" s="80"/>
      <c r="AC32" s="80"/>
      <c r="AD32" s="80"/>
      <c r="AE32" s="80"/>
      <c r="AF32" s="80"/>
      <c r="AG32" s="80"/>
      <c r="AH32" s="80"/>
      <c r="AI32" s="80"/>
      <c r="AJ32" s="80"/>
      <c r="AK32" s="80"/>
      <c r="AL32" s="80"/>
      <c r="AM32" s="80"/>
      <c r="AN32" s="80"/>
      <c r="AO32" s="80"/>
      <c r="AP32" s="80"/>
      <c r="AQ32" s="80"/>
      <c r="AR32" s="80"/>
      <c r="AS32" s="80"/>
      <c r="AT32" s="80"/>
      <c r="AU32" s="80"/>
      <c r="AV32" s="80"/>
    </row>
    <row r="33" spans="1:48" x14ac:dyDescent="0.35">
      <c r="A33" s="5" t="s">
        <v>46</v>
      </c>
      <c r="B33" s="5"/>
      <c r="D33" s="80"/>
      <c r="E33" s="233"/>
      <c r="F33" s="233"/>
      <c r="G33" s="233"/>
      <c r="H33" s="233"/>
      <c r="I33" s="94"/>
      <c r="J33" s="80"/>
      <c r="K33" s="80"/>
      <c r="L33" s="80"/>
      <c r="M33" s="80"/>
      <c r="N33" s="80"/>
      <c r="O33" s="80"/>
      <c r="P33" s="229"/>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row>
    <row r="34" spans="1:48" s="2" customFormat="1" x14ac:dyDescent="0.35">
      <c r="A34" s="261" t="s">
        <v>134</v>
      </c>
      <c r="B34" s="94">
        <v>1.9</v>
      </c>
      <c r="C34" s="3" t="s">
        <v>134</v>
      </c>
      <c r="D34" s="94" t="s">
        <v>134</v>
      </c>
      <c r="E34" s="212" t="s">
        <v>134</v>
      </c>
      <c r="F34" s="212" t="s">
        <v>134</v>
      </c>
      <c r="G34" s="212" t="s">
        <v>134</v>
      </c>
      <c r="H34" s="212"/>
      <c r="I34" s="262" t="s">
        <v>134</v>
      </c>
      <c r="J34" s="94"/>
      <c r="K34" s="94"/>
      <c r="L34" s="94"/>
      <c r="M34" s="94"/>
      <c r="N34" s="94"/>
      <c r="O34" s="94"/>
      <c r="P34" s="23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row>
    <row r="35" spans="1:48" x14ac:dyDescent="0.35">
      <c r="A35" s="80"/>
      <c r="B35" s="80"/>
      <c r="D35" s="80"/>
      <c r="E35" s="212"/>
      <c r="F35" s="212"/>
      <c r="G35" s="212"/>
      <c r="H35" s="212"/>
      <c r="I35" s="80"/>
      <c r="J35" s="80"/>
      <c r="K35" s="80"/>
      <c r="L35" s="80"/>
      <c r="M35" s="80"/>
      <c r="N35" s="80"/>
      <c r="O35" s="80"/>
      <c r="P35" s="229"/>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row>
    <row r="57" spans="1:2" x14ac:dyDescent="0.35">
      <c r="A57" s="80"/>
      <c r="B57" s="80"/>
    </row>
    <row r="58" spans="1:2" x14ac:dyDescent="0.35">
      <c r="A58" s="92"/>
      <c r="B58" s="80"/>
    </row>
  </sheetData>
  <mergeCells count="10">
    <mergeCell ref="C1:G1"/>
    <mergeCell ref="J19:N21"/>
    <mergeCell ref="J23:N25"/>
    <mergeCell ref="A26:B26"/>
    <mergeCell ref="A6:B6"/>
    <mergeCell ref="E9:I9"/>
    <mergeCell ref="E10:H10"/>
    <mergeCell ref="J11:N12"/>
    <mergeCell ref="J13:N17"/>
    <mergeCell ref="B16:B17"/>
  </mergeCells>
  <pageMargins left="0.7" right="0.7" top="0.75" bottom="0.75" header="0.3" footer="0.3"/>
  <pageSetup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A57"/>
  <sheetViews>
    <sheetView topLeftCell="B1" zoomScale="80" zoomScaleNormal="80" workbookViewId="0">
      <selection activeCell="B1" sqref="B1"/>
    </sheetView>
  </sheetViews>
  <sheetFormatPr defaultRowHeight="14.5" x14ac:dyDescent="0.35"/>
  <cols>
    <col min="1" max="1" width="63.6328125" customWidth="1"/>
    <col min="2" max="2" width="73.453125" customWidth="1"/>
    <col min="3" max="3" width="44.453125" style="1" customWidth="1"/>
    <col min="5" max="5" width="8.90625" style="26"/>
    <col min="6" max="6" width="14.453125" style="26" customWidth="1"/>
    <col min="7" max="7" width="15.453125" style="26" customWidth="1"/>
    <col min="8" max="8" width="18" style="26" customWidth="1"/>
    <col min="9" max="9" width="15.6328125" customWidth="1"/>
    <col min="16" max="16" width="12.6328125" style="135" customWidth="1"/>
  </cols>
  <sheetData>
    <row r="1" spans="1:27" ht="60" customHeight="1" x14ac:dyDescent="0.35">
      <c r="A1" s="175" t="s">
        <v>424</v>
      </c>
      <c r="B1" s="263" t="s">
        <v>730</v>
      </c>
      <c r="C1" s="393" t="s">
        <v>509</v>
      </c>
      <c r="D1" s="394"/>
      <c r="E1" s="394"/>
      <c r="F1" s="394"/>
      <c r="G1" s="395"/>
    </row>
    <row r="2" spans="1:27" x14ac:dyDescent="0.35">
      <c r="B2" s="65" t="s">
        <v>702</v>
      </c>
      <c r="C2" s="398" t="s">
        <v>134</v>
      </c>
      <c r="D2" s="399"/>
      <c r="E2" s="399"/>
      <c r="F2" s="399"/>
      <c r="G2" s="400"/>
    </row>
    <row r="3" spans="1:27" ht="15" customHeight="1" x14ac:dyDescent="0.35">
      <c r="A3" s="4" t="s">
        <v>8</v>
      </c>
      <c r="B3" s="4"/>
    </row>
    <row r="4" spans="1:27" ht="15" customHeight="1" x14ac:dyDescent="0.35">
      <c r="A4" s="15" t="s">
        <v>9</v>
      </c>
      <c r="B4" s="15"/>
      <c r="E4" s="26" t="s">
        <v>414</v>
      </c>
    </row>
    <row r="5" spans="1:27" x14ac:dyDescent="0.35">
      <c r="C5" s="1" t="s">
        <v>31</v>
      </c>
    </row>
    <row r="6" spans="1:27" x14ac:dyDescent="0.35">
      <c r="A6" s="368" t="s">
        <v>10</v>
      </c>
      <c r="B6" s="369"/>
      <c r="C6" s="3"/>
    </row>
    <row r="7" spans="1:27" ht="21" customHeight="1" x14ac:dyDescent="0.35">
      <c r="A7" s="6" t="s">
        <v>0</v>
      </c>
      <c r="B7" s="71" t="s">
        <v>424</v>
      </c>
      <c r="C7" s="3"/>
    </row>
    <row r="8" spans="1:27" ht="212.25" customHeight="1" x14ac:dyDescent="0.35">
      <c r="A8" s="6" t="s">
        <v>2</v>
      </c>
      <c r="B8" s="185" t="s">
        <v>508</v>
      </c>
      <c r="C8" s="3"/>
      <c r="E8" s="370" t="s">
        <v>100</v>
      </c>
      <c r="F8" s="370"/>
      <c r="G8" s="370"/>
      <c r="H8" s="370"/>
      <c r="I8" s="370"/>
    </row>
    <row r="9" spans="1:27" ht="15" thickBot="1" x14ac:dyDescent="0.4">
      <c r="A9" s="6" t="s">
        <v>1</v>
      </c>
      <c r="B9" s="71"/>
      <c r="C9" s="3" t="s">
        <v>48</v>
      </c>
      <c r="E9" s="371" t="s">
        <v>53</v>
      </c>
      <c r="F9" s="372"/>
      <c r="G9" s="372"/>
      <c r="H9" s="373"/>
      <c r="I9" s="5">
        <f>B14</f>
        <v>0</v>
      </c>
      <c r="J9" t="s">
        <v>74</v>
      </c>
      <c r="P9" s="43" t="s">
        <v>76</v>
      </c>
      <c r="Q9" s="43"/>
      <c r="R9" s="43"/>
      <c r="S9" s="43"/>
      <c r="T9" s="43"/>
      <c r="U9" s="43"/>
      <c r="V9" s="43"/>
      <c r="W9" s="43"/>
      <c r="X9" s="43"/>
      <c r="Y9" s="43"/>
      <c r="Z9" s="43"/>
      <c r="AA9" s="43"/>
    </row>
    <row r="10" spans="1:27" ht="48" customHeight="1" thickBot="1" x14ac:dyDescent="0.4">
      <c r="A10" s="6" t="s">
        <v>4</v>
      </c>
      <c r="B10" s="71" t="s">
        <v>116</v>
      </c>
      <c r="C10" s="3" t="s">
        <v>3</v>
      </c>
      <c r="E10" s="37" t="s">
        <v>75</v>
      </c>
      <c r="F10" s="38" t="s">
        <v>147</v>
      </c>
      <c r="G10" s="38" t="s">
        <v>146</v>
      </c>
      <c r="H10" s="38" t="s">
        <v>90</v>
      </c>
      <c r="I10" s="38" t="s">
        <v>144</v>
      </c>
      <c r="J10" s="362" t="s">
        <v>92</v>
      </c>
      <c r="K10" s="374"/>
      <c r="L10" s="374"/>
      <c r="M10" s="374"/>
      <c r="N10" s="374"/>
      <c r="P10" s="43" t="s">
        <v>77</v>
      </c>
      <c r="Q10" s="48">
        <v>0.9</v>
      </c>
      <c r="R10" s="46">
        <v>0.8</v>
      </c>
      <c r="S10" s="46">
        <v>0.7</v>
      </c>
      <c r="T10" s="47">
        <v>0.6</v>
      </c>
      <c r="U10" s="48">
        <v>0.5</v>
      </c>
      <c r="V10" s="46">
        <v>0.4</v>
      </c>
      <c r="W10" s="46">
        <v>0.3</v>
      </c>
      <c r="X10" s="46">
        <v>0.2</v>
      </c>
      <c r="Y10" s="46">
        <v>0.1</v>
      </c>
      <c r="Z10" s="46">
        <v>0.05</v>
      </c>
      <c r="AA10" s="45">
        <v>18537</v>
      </c>
    </row>
    <row r="11" spans="1:27" ht="19.5" customHeight="1" x14ac:dyDescent="0.35">
      <c r="A11" s="12" t="s">
        <v>49</v>
      </c>
      <c r="B11" s="20" t="s">
        <v>432</v>
      </c>
      <c r="C11" s="3"/>
      <c r="E11" s="33">
        <v>2012</v>
      </c>
      <c r="F11" s="33"/>
      <c r="G11" s="33"/>
      <c r="H11" s="33"/>
      <c r="I11" s="5"/>
      <c r="J11" s="362"/>
      <c r="K11" s="374"/>
      <c r="L11" s="374"/>
      <c r="M11" s="374"/>
      <c r="N11" s="374"/>
      <c r="P11" s="43">
        <v>2011</v>
      </c>
      <c r="Q11" s="43">
        <v>1030</v>
      </c>
      <c r="R11" s="43">
        <v>1035</v>
      </c>
      <c r="S11" s="43">
        <v>1040</v>
      </c>
      <c r="T11" s="43">
        <v>1050</v>
      </c>
      <c r="U11" s="43">
        <v>1070</v>
      </c>
      <c r="V11" s="43">
        <v>1075</v>
      </c>
      <c r="W11" s="43">
        <v>1090</v>
      </c>
      <c r="X11" s="43">
        <v>1095</v>
      </c>
      <c r="Y11" s="43">
        <v>1110</v>
      </c>
      <c r="Z11" s="43">
        <v>1110</v>
      </c>
      <c r="AA11" s="43">
        <v>1.0373829999999999</v>
      </c>
    </row>
    <row r="12" spans="1:27" ht="15" customHeight="1" x14ac:dyDescent="0.35">
      <c r="A12" s="12" t="s">
        <v>50</v>
      </c>
      <c r="B12" s="20"/>
      <c r="C12" s="3"/>
      <c r="E12" s="33">
        <v>2013</v>
      </c>
      <c r="F12" s="33"/>
      <c r="G12" s="33"/>
      <c r="H12" s="33"/>
      <c r="I12" s="5"/>
      <c r="J12" s="375" t="s">
        <v>91</v>
      </c>
      <c r="K12" s="376"/>
      <c r="L12" s="376"/>
      <c r="M12" s="376"/>
      <c r="N12" s="376"/>
      <c r="P12" s="43">
        <v>2012</v>
      </c>
      <c r="Q12" s="43">
        <v>1050</v>
      </c>
      <c r="R12" s="43">
        <v>1055</v>
      </c>
      <c r="S12" s="43">
        <v>1060</v>
      </c>
      <c r="T12" s="43">
        <v>1070</v>
      </c>
      <c r="U12" s="43">
        <v>1090</v>
      </c>
      <c r="V12" s="43">
        <v>1095</v>
      </c>
      <c r="W12" s="43">
        <v>1115</v>
      </c>
      <c r="X12" s="43">
        <v>1120</v>
      </c>
      <c r="Y12" s="43">
        <v>1125</v>
      </c>
      <c r="Z12" s="43">
        <v>1135</v>
      </c>
      <c r="AA12" s="43">
        <v>1.0321100000000001</v>
      </c>
    </row>
    <row r="13" spans="1:27" x14ac:dyDescent="0.35">
      <c r="A13" s="12" t="s">
        <v>51</v>
      </c>
      <c r="B13" s="20"/>
      <c r="C13" s="3" t="s">
        <v>52</v>
      </c>
      <c r="E13" s="33">
        <v>2014</v>
      </c>
      <c r="F13" s="33"/>
      <c r="G13" s="33"/>
      <c r="H13" s="33"/>
      <c r="I13" s="5"/>
      <c r="J13" s="375"/>
      <c r="K13" s="376"/>
      <c r="L13" s="376"/>
      <c r="M13" s="376"/>
      <c r="N13" s="376"/>
      <c r="P13" s="43">
        <v>2013</v>
      </c>
      <c r="Q13" s="43">
        <v>1065</v>
      </c>
      <c r="R13" s="43">
        <v>1070</v>
      </c>
      <c r="S13" s="43">
        <v>1075</v>
      </c>
      <c r="T13" s="43">
        <v>1085</v>
      </c>
      <c r="U13" s="43">
        <v>1105</v>
      </c>
      <c r="V13" s="43">
        <v>1110</v>
      </c>
      <c r="W13" s="43">
        <v>1130</v>
      </c>
      <c r="X13" s="43">
        <v>1135</v>
      </c>
      <c r="Y13" s="43">
        <v>1150</v>
      </c>
      <c r="Z13" s="43">
        <v>1150</v>
      </c>
      <c r="AA13" s="43">
        <v>1.040724</v>
      </c>
    </row>
    <row r="14" spans="1:27" ht="21.75" customHeight="1" x14ac:dyDescent="0.35">
      <c r="A14" s="12" t="s">
        <v>53</v>
      </c>
      <c r="B14" s="108"/>
      <c r="C14" s="3"/>
      <c r="E14" s="33">
        <v>2015</v>
      </c>
      <c r="F14" s="33"/>
      <c r="G14" s="33"/>
      <c r="H14" s="33"/>
      <c r="I14" s="5"/>
      <c r="J14" s="375"/>
      <c r="K14" s="376"/>
      <c r="L14" s="376"/>
      <c r="M14" s="376"/>
      <c r="N14" s="376"/>
      <c r="P14" s="43">
        <v>2014</v>
      </c>
      <c r="Q14" s="43">
        <v>1080</v>
      </c>
      <c r="R14" s="43">
        <v>1085</v>
      </c>
      <c r="S14" s="43">
        <v>1090</v>
      </c>
      <c r="T14" s="43">
        <v>1100</v>
      </c>
      <c r="U14" s="43">
        <v>1120</v>
      </c>
      <c r="V14" s="43">
        <v>1125</v>
      </c>
      <c r="W14" s="43">
        <v>1145</v>
      </c>
      <c r="X14" s="43">
        <v>1150</v>
      </c>
      <c r="Y14" s="43">
        <v>1165</v>
      </c>
      <c r="Z14" s="43">
        <v>1170</v>
      </c>
      <c r="AA14" s="43">
        <v>1.040179</v>
      </c>
    </row>
    <row r="15" spans="1:27" x14ac:dyDescent="0.35">
      <c r="A15" s="88" t="s">
        <v>41</v>
      </c>
      <c r="B15" s="396"/>
      <c r="E15" s="33">
        <v>2016</v>
      </c>
      <c r="F15" s="33"/>
      <c r="G15" s="33"/>
      <c r="H15" s="33"/>
      <c r="I15" s="5"/>
      <c r="J15" s="375"/>
      <c r="K15" s="376"/>
      <c r="L15" s="376"/>
      <c r="M15" s="376"/>
      <c r="N15" s="376"/>
      <c r="P15" s="43">
        <v>2015</v>
      </c>
      <c r="Q15" s="43">
        <v>1095</v>
      </c>
      <c r="R15" s="43">
        <v>1100</v>
      </c>
      <c r="S15" s="43">
        <v>1105</v>
      </c>
      <c r="T15" s="43">
        <v>1115</v>
      </c>
      <c r="U15" s="43">
        <v>1135</v>
      </c>
      <c r="V15" s="43">
        <v>1140</v>
      </c>
      <c r="W15" s="43">
        <v>1160</v>
      </c>
      <c r="X15" s="43">
        <v>1165</v>
      </c>
      <c r="Y15" s="43">
        <v>1170</v>
      </c>
      <c r="Z15" s="43">
        <v>1180</v>
      </c>
      <c r="AA15" s="43">
        <v>1.030837</v>
      </c>
    </row>
    <row r="16" spans="1:27" ht="63" customHeight="1" x14ac:dyDescent="0.35">
      <c r="A16" s="88" t="s">
        <v>7</v>
      </c>
      <c r="B16" s="397"/>
      <c r="C16" s="3" t="s">
        <v>21</v>
      </c>
      <c r="E16" s="33">
        <v>2017</v>
      </c>
      <c r="F16" s="33"/>
      <c r="G16" s="33"/>
      <c r="H16" s="33"/>
      <c r="I16" s="5"/>
      <c r="J16" s="377"/>
      <c r="K16" s="378"/>
      <c r="L16" s="378"/>
      <c r="M16" s="378"/>
      <c r="N16" s="378"/>
      <c r="P16" s="43">
        <v>2016</v>
      </c>
      <c r="Q16" s="43">
        <v>1105</v>
      </c>
      <c r="R16" s="43">
        <v>1110</v>
      </c>
      <c r="S16" s="43">
        <v>1115</v>
      </c>
      <c r="T16" s="43">
        <v>1125</v>
      </c>
      <c r="U16" s="43">
        <v>1145</v>
      </c>
      <c r="V16" s="43">
        <v>1150</v>
      </c>
      <c r="W16" s="43">
        <v>1170</v>
      </c>
      <c r="X16" s="43">
        <v>1175</v>
      </c>
      <c r="Y16" s="43">
        <v>1190</v>
      </c>
      <c r="Z16" s="43">
        <v>1195</v>
      </c>
      <c r="AA16" s="43">
        <v>1.039301</v>
      </c>
    </row>
    <row r="17" spans="1:27" x14ac:dyDescent="0.35">
      <c r="A17" s="89" t="s">
        <v>72</v>
      </c>
      <c r="B17" s="89"/>
      <c r="C17" s="3" t="s">
        <v>73</v>
      </c>
      <c r="E17" s="33">
        <v>2018</v>
      </c>
      <c r="F17" s="33"/>
      <c r="G17" s="33"/>
      <c r="H17" s="33"/>
      <c r="I17" s="5"/>
      <c r="J17" s="34" t="s">
        <v>89</v>
      </c>
      <c r="K17" s="35"/>
      <c r="L17" s="35"/>
      <c r="M17" s="35"/>
      <c r="N17" s="36"/>
      <c r="P17" s="43">
        <v>2017</v>
      </c>
      <c r="Q17" s="43">
        <v>1115</v>
      </c>
      <c r="R17" s="43">
        <v>1120</v>
      </c>
      <c r="S17" s="43">
        <v>1125</v>
      </c>
      <c r="T17" s="43">
        <v>1135</v>
      </c>
      <c r="U17" s="43">
        <v>1155</v>
      </c>
      <c r="V17" s="43">
        <v>1160</v>
      </c>
      <c r="W17" s="43">
        <v>1180</v>
      </c>
      <c r="X17" s="43">
        <v>1185</v>
      </c>
      <c r="Y17" s="43">
        <v>1195</v>
      </c>
      <c r="Z17" s="43">
        <v>1205</v>
      </c>
      <c r="AA17" s="43">
        <v>1.034632</v>
      </c>
    </row>
    <row r="18" spans="1:27" x14ac:dyDescent="0.35">
      <c r="A18" s="89" t="s">
        <v>68</v>
      </c>
      <c r="B18" s="90"/>
      <c r="C18" s="3" t="s">
        <v>69</v>
      </c>
      <c r="E18" s="33">
        <v>2019</v>
      </c>
      <c r="F18" s="33"/>
      <c r="G18" s="33"/>
      <c r="H18" s="33"/>
      <c r="I18" s="5"/>
      <c r="J18" s="353"/>
      <c r="K18" s="354"/>
      <c r="L18" s="354"/>
      <c r="M18" s="354"/>
      <c r="N18" s="355"/>
      <c r="P18" s="43">
        <v>2018</v>
      </c>
      <c r="Q18" s="43">
        <v>1125</v>
      </c>
      <c r="R18" s="43">
        <v>1130</v>
      </c>
      <c r="S18" s="43">
        <v>1140</v>
      </c>
      <c r="T18" s="43">
        <v>1150</v>
      </c>
      <c r="U18" s="43">
        <v>1170</v>
      </c>
      <c r="V18" s="43">
        <v>1175</v>
      </c>
      <c r="W18" s="43">
        <v>1195</v>
      </c>
      <c r="X18" s="43">
        <v>1200</v>
      </c>
      <c r="Y18" s="43">
        <v>1215</v>
      </c>
      <c r="Z18" s="43">
        <v>1215</v>
      </c>
      <c r="AA18" s="43">
        <v>1.038462</v>
      </c>
    </row>
    <row r="19" spans="1:27" ht="21" customHeight="1" x14ac:dyDescent="0.35">
      <c r="A19" s="89" t="s">
        <v>67</v>
      </c>
      <c r="B19" s="89"/>
      <c r="C19" s="3" t="s">
        <v>70</v>
      </c>
      <c r="E19" s="33">
        <v>2020</v>
      </c>
      <c r="F19" s="33"/>
      <c r="G19" s="33"/>
      <c r="H19" s="33"/>
      <c r="I19" s="5"/>
      <c r="J19" s="356"/>
      <c r="K19" s="357"/>
      <c r="L19" s="357"/>
      <c r="M19" s="357"/>
      <c r="N19" s="358"/>
      <c r="P19" s="43">
        <v>2019</v>
      </c>
      <c r="Q19" s="43">
        <v>1135</v>
      </c>
      <c r="R19" s="43">
        <v>1140</v>
      </c>
      <c r="S19" s="43">
        <v>1150</v>
      </c>
      <c r="T19" s="43">
        <v>1160</v>
      </c>
      <c r="U19" s="43">
        <v>1180</v>
      </c>
      <c r="V19" s="43">
        <v>1185</v>
      </c>
      <c r="W19" s="43">
        <v>1205</v>
      </c>
      <c r="X19" s="43">
        <v>1210</v>
      </c>
      <c r="Y19" s="43">
        <v>1225</v>
      </c>
      <c r="Z19" s="43">
        <v>1230</v>
      </c>
      <c r="AA19" s="43">
        <v>1.0381359999999999</v>
      </c>
    </row>
    <row r="20" spans="1:27" ht="48.75" customHeight="1" x14ac:dyDescent="0.35">
      <c r="A20" s="5" t="s">
        <v>98</v>
      </c>
      <c r="B20" s="100" t="s">
        <v>290</v>
      </c>
      <c r="C20" s="3" t="s">
        <v>58</v>
      </c>
      <c r="E20" s="33">
        <v>2021</v>
      </c>
      <c r="F20" s="33"/>
      <c r="G20" s="33"/>
      <c r="H20" s="33"/>
      <c r="I20" s="5"/>
      <c r="J20" s="359"/>
      <c r="K20" s="360"/>
      <c r="L20" s="360"/>
      <c r="M20" s="360"/>
      <c r="N20" s="361"/>
      <c r="P20" s="43">
        <v>2020</v>
      </c>
      <c r="Q20" s="43">
        <v>1145</v>
      </c>
      <c r="R20" s="43">
        <v>1150</v>
      </c>
      <c r="S20" s="43">
        <v>1155</v>
      </c>
      <c r="T20" s="43">
        <v>1170</v>
      </c>
      <c r="U20" s="43">
        <v>1190</v>
      </c>
      <c r="V20" s="43">
        <v>1195</v>
      </c>
      <c r="W20" s="43">
        <v>1215</v>
      </c>
      <c r="X20" s="43">
        <v>1225</v>
      </c>
      <c r="Y20" s="43">
        <v>1235</v>
      </c>
      <c r="Z20" s="43">
        <v>1240</v>
      </c>
      <c r="AA20" s="43">
        <v>1.0378149999999999</v>
      </c>
    </row>
    <row r="21" spans="1:27" s="2" customFormat="1" x14ac:dyDescent="0.35">
      <c r="A21" s="6" t="s">
        <v>5</v>
      </c>
      <c r="B21" s="101" t="s">
        <v>290</v>
      </c>
      <c r="C21" s="3" t="s">
        <v>6</v>
      </c>
      <c r="E21" s="33">
        <v>2022</v>
      </c>
      <c r="F21" s="33"/>
      <c r="G21" s="33"/>
      <c r="H21" s="33"/>
      <c r="I21" s="5"/>
      <c r="P21" s="43" t="s">
        <v>78</v>
      </c>
      <c r="Q21" s="43"/>
      <c r="R21" s="43"/>
      <c r="S21" s="43"/>
      <c r="T21" s="43"/>
      <c r="U21" s="43"/>
      <c r="V21" s="43"/>
      <c r="W21" s="43"/>
      <c r="X21" s="43"/>
      <c r="Y21" s="43"/>
      <c r="Z21" s="43"/>
      <c r="AA21" s="43"/>
    </row>
    <row r="22" spans="1:27" s="2" customFormat="1" ht="34.5" customHeight="1" x14ac:dyDescent="0.35">
      <c r="A22" s="5" t="s">
        <v>55</v>
      </c>
      <c r="B22" s="102" t="s">
        <v>433</v>
      </c>
      <c r="C22" s="3" t="s">
        <v>54</v>
      </c>
      <c r="E22" s="33">
        <v>2023</v>
      </c>
      <c r="F22" s="33"/>
      <c r="G22" s="33"/>
      <c r="H22" s="33"/>
      <c r="I22" s="5"/>
      <c r="J22" s="362" t="s">
        <v>96</v>
      </c>
      <c r="K22" s="363"/>
      <c r="L22" s="363"/>
      <c r="M22" s="363"/>
      <c r="N22" s="363"/>
      <c r="P22" s="43" t="s">
        <v>79</v>
      </c>
      <c r="Q22" s="43">
        <v>1030</v>
      </c>
      <c r="R22" s="43">
        <v>1035</v>
      </c>
      <c r="S22" s="43">
        <v>1035</v>
      </c>
      <c r="T22" s="43">
        <v>1035</v>
      </c>
      <c r="U22" s="43">
        <v>1045</v>
      </c>
      <c r="V22" s="43">
        <v>1050</v>
      </c>
      <c r="W22" s="43">
        <v>1055</v>
      </c>
      <c r="X22" s="43">
        <v>1055</v>
      </c>
      <c r="Y22" s="43">
        <v>1060</v>
      </c>
      <c r="Z22" s="43">
        <v>1070</v>
      </c>
      <c r="AA22" s="43">
        <v>1.014354</v>
      </c>
    </row>
    <row r="23" spans="1:27" ht="30.75" customHeight="1" x14ac:dyDescent="0.35">
      <c r="A23" s="5" t="s">
        <v>56</v>
      </c>
      <c r="B23" s="22"/>
      <c r="C23" s="3" t="s">
        <v>57</v>
      </c>
      <c r="E23" s="33">
        <v>2024</v>
      </c>
      <c r="F23" s="33"/>
      <c r="G23" s="33"/>
      <c r="H23" s="33"/>
      <c r="I23" s="5"/>
      <c r="J23" s="362"/>
      <c r="K23" s="363"/>
      <c r="L23" s="363"/>
      <c r="M23" s="363"/>
      <c r="N23" s="363"/>
      <c r="P23" s="43" t="s">
        <v>80</v>
      </c>
      <c r="Q23" s="43">
        <v>1040</v>
      </c>
      <c r="R23" s="43">
        <v>1045</v>
      </c>
      <c r="S23" s="43">
        <v>1045</v>
      </c>
      <c r="T23" s="43">
        <v>1045</v>
      </c>
      <c r="U23" s="43">
        <v>1055</v>
      </c>
      <c r="V23" s="43">
        <v>1060</v>
      </c>
      <c r="W23" s="43">
        <v>1065</v>
      </c>
      <c r="X23" s="43">
        <v>1065</v>
      </c>
      <c r="Y23" s="43">
        <v>1070</v>
      </c>
      <c r="Z23" s="43">
        <v>1080</v>
      </c>
      <c r="AA23" s="43">
        <v>1.0142180000000001</v>
      </c>
    </row>
    <row r="24" spans="1:27" s="2" customFormat="1" x14ac:dyDescent="0.35">
      <c r="A24" s="18"/>
      <c r="B24" s="19"/>
      <c r="C24" s="3"/>
      <c r="E24" s="33">
        <v>2025</v>
      </c>
      <c r="F24" s="33"/>
      <c r="G24" s="33"/>
      <c r="H24" s="33"/>
      <c r="I24" s="5"/>
      <c r="J24" s="362"/>
      <c r="K24" s="363"/>
      <c r="L24" s="363"/>
      <c r="M24" s="363"/>
      <c r="N24" s="363"/>
      <c r="P24" s="43" t="s">
        <v>81</v>
      </c>
      <c r="Q24" s="43">
        <v>1050</v>
      </c>
      <c r="R24" s="43">
        <v>1055</v>
      </c>
      <c r="S24" s="43">
        <v>1055</v>
      </c>
      <c r="T24" s="43">
        <v>1055</v>
      </c>
      <c r="U24" s="43">
        <v>1065</v>
      </c>
      <c r="V24" s="43">
        <v>1070</v>
      </c>
      <c r="W24" s="43">
        <v>1075</v>
      </c>
      <c r="X24" s="43">
        <v>1075</v>
      </c>
      <c r="Y24" s="43">
        <v>1080</v>
      </c>
      <c r="Z24" s="43">
        <v>1095</v>
      </c>
      <c r="AA24" s="43">
        <v>1.0140849999999999</v>
      </c>
    </row>
    <row r="25" spans="1:27" x14ac:dyDescent="0.35">
      <c r="A25" s="364" t="s">
        <v>71</v>
      </c>
      <c r="B25" s="364"/>
      <c r="E25" s="33">
        <v>2026</v>
      </c>
      <c r="F25" s="33"/>
      <c r="G25" s="33"/>
      <c r="H25" s="33"/>
      <c r="I25" s="5"/>
      <c r="P25" s="43" t="s">
        <v>82</v>
      </c>
      <c r="Q25" s="43">
        <v>1055</v>
      </c>
      <c r="R25" s="43">
        <v>1060</v>
      </c>
      <c r="S25" s="43">
        <v>1060</v>
      </c>
      <c r="T25" s="43">
        <v>1060</v>
      </c>
      <c r="U25" s="43">
        <v>1070</v>
      </c>
      <c r="V25" s="43">
        <v>1075</v>
      </c>
      <c r="W25" s="43">
        <v>1080</v>
      </c>
      <c r="X25" s="43">
        <v>1080</v>
      </c>
      <c r="Y25" s="43">
        <v>1085</v>
      </c>
      <c r="Z25" s="43">
        <v>1095</v>
      </c>
      <c r="AA25" s="43">
        <v>1.014019</v>
      </c>
    </row>
    <row r="26" spans="1:27" x14ac:dyDescent="0.35">
      <c r="A26" s="5" t="s">
        <v>28</v>
      </c>
      <c r="B26" s="5"/>
      <c r="E26" s="33">
        <v>2027</v>
      </c>
      <c r="F26" s="33"/>
      <c r="G26" s="33"/>
      <c r="H26" s="33"/>
      <c r="I26" s="5"/>
      <c r="P26" s="43" t="s">
        <v>83</v>
      </c>
      <c r="Q26" s="43">
        <v>1060</v>
      </c>
      <c r="R26" s="43">
        <v>1065</v>
      </c>
      <c r="S26" s="43">
        <v>1065</v>
      </c>
      <c r="T26" s="43">
        <v>1065</v>
      </c>
      <c r="U26" s="43">
        <v>1075</v>
      </c>
      <c r="V26" s="43">
        <v>1080</v>
      </c>
      <c r="W26" s="43">
        <v>1085</v>
      </c>
      <c r="X26" s="43">
        <v>1085</v>
      </c>
      <c r="Y26" s="43">
        <v>1090</v>
      </c>
      <c r="Z26" s="43">
        <v>1110</v>
      </c>
      <c r="AA26" s="43">
        <v>1.0139530000000001</v>
      </c>
    </row>
    <row r="27" spans="1:27" x14ac:dyDescent="0.35">
      <c r="A27" s="5" t="s">
        <v>29</v>
      </c>
      <c r="B27" s="5"/>
      <c r="E27" s="33">
        <v>2028</v>
      </c>
      <c r="F27" s="33"/>
      <c r="G27" s="33"/>
      <c r="H27" s="33"/>
      <c r="I27" s="5"/>
      <c r="P27" s="43" t="s">
        <v>84</v>
      </c>
      <c r="Q27" s="43">
        <v>1065</v>
      </c>
      <c r="R27" s="43">
        <v>1070</v>
      </c>
      <c r="S27" s="43">
        <v>1070</v>
      </c>
      <c r="T27" s="43">
        <v>1070</v>
      </c>
      <c r="U27" s="43">
        <v>1080</v>
      </c>
      <c r="V27" s="43">
        <v>1085</v>
      </c>
      <c r="W27" s="43">
        <v>1090</v>
      </c>
      <c r="X27" s="43">
        <v>1090</v>
      </c>
      <c r="Y27" s="43">
        <v>1100</v>
      </c>
      <c r="Z27" s="43">
        <v>1110</v>
      </c>
      <c r="AA27" s="43">
        <v>1.018519</v>
      </c>
    </row>
    <row r="28" spans="1:27" ht="39.75" customHeight="1" x14ac:dyDescent="0.35">
      <c r="A28" s="5" t="s">
        <v>30</v>
      </c>
      <c r="B28" s="23"/>
      <c r="C28" s="1" t="s">
        <v>43</v>
      </c>
      <c r="E28" s="33">
        <v>2029</v>
      </c>
      <c r="F28" s="33"/>
      <c r="G28" s="33"/>
      <c r="H28" s="33"/>
      <c r="I28" s="5"/>
      <c r="P28" s="43" t="s">
        <v>85</v>
      </c>
      <c r="Q28" s="43">
        <v>1075</v>
      </c>
      <c r="R28" s="43">
        <v>1080</v>
      </c>
      <c r="S28" s="43">
        <v>1080</v>
      </c>
      <c r="T28" s="43">
        <v>1080</v>
      </c>
      <c r="U28" s="43">
        <v>1090</v>
      </c>
      <c r="V28" s="43">
        <v>1095</v>
      </c>
      <c r="W28" s="43">
        <v>1100</v>
      </c>
      <c r="X28" s="43">
        <v>1100</v>
      </c>
      <c r="Y28" s="43">
        <v>1105</v>
      </c>
      <c r="Z28" s="43">
        <v>1120</v>
      </c>
      <c r="AA28" s="43">
        <v>1.0137609999999999</v>
      </c>
    </row>
    <row r="29" spans="1:27" x14ac:dyDescent="0.35">
      <c r="A29" s="5" t="s">
        <v>44</v>
      </c>
      <c r="B29" s="5"/>
      <c r="E29" s="33">
        <v>2030</v>
      </c>
      <c r="F29" s="33"/>
      <c r="G29" s="33"/>
      <c r="H29" s="33"/>
      <c r="I29" s="5"/>
      <c r="P29" s="43" t="s">
        <v>86</v>
      </c>
      <c r="Q29" s="43">
        <v>1080</v>
      </c>
      <c r="R29" s="43">
        <v>1085</v>
      </c>
      <c r="S29" s="43">
        <v>1085</v>
      </c>
      <c r="T29" s="43">
        <v>1085</v>
      </c>
      <c r="U29" s="43">
        <v>1095</v>
      </c>
      <c r="V29" s="43">
        <v>1100</v>
      </c>
      <c r="W29" s="43">
        <v>1105</v>
      </c>
      <c r="X29" s="43">
        <v>1105</v>
      </c>
      <c r="Y29" s="43">
        <v>1110</v>
      </c>
      <c r="Z29" s="43">
        <v>1120</v>
      </c>
      <c r="AA29" s="43">
        <v>1.0136989999999999</v>
      </c>
    </row>
    <row r="30" spans="1:27" x14ac:dyDescent="0.35">
      <c r="A30" s="5" t="s">
        <v>47</v>
      </c>
      <c r="B30" s="5"/>
      <c r="E30" s="33">
        <v>2031</v>
      </c>
      <c r="F30" s="33"/>
      <c r="G30" s="33"/>
      <c r="H30" s="33"/>
      <c r="I30" s="5"/>
      <c r="P30" s="43" t="s">
        <v>87</v>
      </c>
      <c r="Q30" s="43">
        <v>1085</v>
      </c>
      <c r="R30" s="43">
        <v>1090</v>
      </c>
      <c r="S30" s="43">
        <v>1090</v>
      </c>
      <c r="T30" s="43">
        <v>1090</v>
      </c>
      <c r="U30" s="43">
        <v>1100</v>
      </c>
      <c r="V30" s="43">
        <v>1105</v>
      </c>
      <c r="W30" s="43">
        <v>1110</v>
      </c>
      <c r="X30" s="43">
        <v>1110</v>
      </c>
      <c r="Y30" s="43">
        <v>1115</v>
      </c>
      <c r="Z30" s="43">
        <v>1125</v>
      </c>
      <c r="AA30" s="43">
        <v>1.013636</v>
      </c>
    </row>
    <row r="31" spans="1:27" x14ac:dyDescent="0.35">
      <c r="A31" s="5" t="s">
        <v>45</v>
      </c>
      <c r="B31" s="5"/>
      <c r="P31" s="43" t="s">
        <v>88</v>
      </c>
      <c r="Q31" s="43">
        <v>1090</v>
      </c>
      <c r="R31" s="43">
        <v>1095</v>
      </c>
      <c r="S31" s="43">
        <v>1095</v>
      </c>
      <c r="T31" s="43">
        <v>1095</v>
      </c>
      <c r="U31" s="43">
        <v>1105</v>
      </c>
      <c r="V31" s="43">
        <v>1110</v>
      </c>
      <c r="W31" s="43">
        <v>1115</v>
      </c>
      <c r="X31" s="43">
        <v>1115</v>
      </c>
      <c r="Y31" s="43">
        <v>1120</v>
      </c>
      <c r="Z31" s="43">
        <v>1130</v>
      </c>
      <c r="AA31" s="43">
        <v>1.0135749999999999</v>
      </c>
    </row>
    <row r="32" spans="1:27" x14ac:dyDescent="0.35">
      <c r="A32" s="5" t="s">
        <v>46</v>
      </c>
      <c r="B32" s="5"/>
      <c r="E32" s="32"/>
      <c r="F32" s="32"/>
      <c r="G32" s="32"/>
      <c r="H32" s="32"/>
      <c r="I32" s="2"/>
    </row>
    <row r="33" spans="1:16" s="2" customFormat="1" ht="15.75" customHeight="1" x14ac:dyDescent="0.35">
      <c r="A33" s="93"/>
      <c r="B33" s="94"/>
      <c r="C33" s="3"/>
      <c r="E33" s="26"/>
      <c r="F33" s="26"/>
      <c r="G33" s="26"/>
      <c r="H33" s="26"/>
      <c r="I33"/>
      <c r="P33" s="136"/>
    </row>
    <row r="34" spans="1:16" x14ac:dyDescent="0.35">
      <c r="A34" s="80"/>
      <c r="B34" s="173"/>
    </row>
    <row r="35" spans="1:16" x14ac:dyDescent="0.35">
      <c r="A35" s="65"/>
      <c r="B35" s="65"/>
    </row>
    <row r="36" spans="1:16" x14ac:dyDescent="0.35">
      <c r="A36" s="65"/>
      <c r="B36" s="65"/>
    </row>
    <row r="37" spans="1:16" x14ac:dyDescent="0.35">
      <c r="A37" s="65"/>
      <c r="B37" s="172"/>
    </row>
    <row r="38" spans="1:16" x14ac:dyDescent="0.35">
      <c r="A38" s="65"/>
      <c r="B38" s="172"/>
    </row>
    <row r="39" spans="1:16" x14ac:dyDescent="0.35">
      <c r="A39" s="65"/>
      <c r="B39" s="172"/>
    </row>
    <row r="40" spans="1:16" x14ac:dyDescent="0.35">
      <c r="A40" s="65"/>
      <c r="B40" s="172"/>
    </row>
    <row r="41" spans="1:16" x14ac:dyDescent="0.35">
      <c r="A41" s="65"/>
      <c r="B41" s="172"/>
    </row>
    <row r="42" spans="1:16" x14ac:dyDescent="0.35">
      <c r="A42" s="65"/>
      <c r="B42" s="172"/>
    </row>
    <row r="56" spans="1:2" customFormat="1" x14ac:dyDescent="0.35">
      <c r="A56" s="80"/>
      <c r="B56" s="80"/>
    </row>
    <row r="57" spans="1:2" customFormat="1" x14ac:dyDescent="0.35">
      <c r="A57" s="92"/>
      <c r="B57" s="80"/>
    </row>
  </sheetData>
  <mergeCells count="11">
    <mergeCell ref="J18:N20"/>
    <mergeCell ref="J22:N24"/>
    <mergeCell ref="A25:B25"/>
    <mergeCell ref="C1:G1"/>
    <mergeCell ref="A6:B6"/>
    <mergeCell ref="E8:I8"/>
    <mergeCell ref="E9:H9"/>
    <mergeCell ref="J10:N11"/>
    <mergeCell ref="J12:N16"/>
    <mergeCell ref="B15:B16"/>
    <mergeCell ref="C2:G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A58"/>
  <sheetViews>
    <sheetView topLeftCell="B1" zoomScale="80" zoomScaleNormal="80" workbookViewId="0">
      <selection activeCell="B1" sqref="B1"/>
    </sheetView>
  </sheetViews>
  <sheetFormatPr defaultRowHeight="14.5" x14ac:dyDescent="0.35"/>
  <cols>
    <col min="1" max="1" width="63.6328125" customWidth="1"/>
    <col min="2" max="2" width="73.453125" customWidth="1"/>
    <col min="3" max="3" width="44.453125" style="1" customWidth="1"/>
    <col min="5" max="5" width="8.90625" style="26"/>
    <col min="6" max="6" width="14.453125" style="26" customWidth="1"/>
    <col min="7" max="7" width="15.453125" style="26" customWidth="1"/>
    <col min="8" max="8" width="18" style="26" customWidth="1"/>
    <col min="9" max="9" width="15.6328125" customWidth="1"/>
    <col min="16" max="16" width="12.90625" style="135" customWidth="1"/>
  </cols>
  <sheetData>
    <row r="1" spans="1:27" ht="68.25" customHeight="1" x14ac:dyDescent="0.35">
      <c r="A1" s="175" t="s">
        <v>444</v>
      </c>
      <c r="B1" s="263" t="s">
        <v>732</v>
      </c>
      <c r="D1" s="393" t="s">
        <v>496</v>
      </c>
      <c r="E1" s="394"/>
      <c r="F1" s="394"/>
      <c r="G1" s="394"/>
      <c r="H1" s="395"/>
    </row>
    <row r="2" spans="1:27" x14ac:dyDescent="0.35">
      <c r="A2" s="65"/>
      <c r="B2" s="65" t="s">
        <v>702</v>
      </c>
    </row>
    <row r="3" spans="1:27" ht="15" customHeight="1" x14ac:dyDescent="0.35">
      <c r="A3" s="4" t="s">
        <v>8</v>
      </c>
      <c r="B3" s="4"/>
    </row>
    <row r="4" spans="1:27" ht="15" customHeight="1" x14ac:dyDescent="0.35">
      <c r="A4" s="15" t="s">
        <v>9</v>
      </c>
      <c r="B4" s="15"/>
    </row>
    <row r="5" spans="1:27" x14ac:dyDescent="0.35">
      <c r="C5" s="1" t="s">
        <v>31</v>
      </c>
    </row>
    <row r="6" spans="1:27" x14ac:dyDescent="0.35">
      <c r="A6" s="368" t="s">
        <v>10</v>
      </c>
      <c r="B6" s="369"/>
      <c r="C6" s="3"/>
    </row>
    <row r="7" spans="1:27" ht="21" customHeight="1" x14ac:dyDescent="0.35">
      <c r="A7" s="6" t="s">
        <v>0</v>
      </c>
      <c r="B7" s="71" t="s">
        <v>444</v>
      </c>
      <c r="C7" s="3"/>
    </row>
    <row r="8" spans="1:27" ht="351" customHeight="1" x14ac:dyDescent="0.35">
      <c r="A8" s="6" t="s">
        <v>2</v>
      </c>
      <c r="B8" s="256" t="s">
        <v>708</v>
      </c>
      <c r="C8" s="3"/>
    </row>
    <row r="9" spans="1:27" ht="143.25" customHeight="1" x14ac:dyDescent="0.35">
      <c r="A9" s="6" t="s">
        <v>238</v>
      </c>
      <c r="B9" s="256" t="s">
        <v>445</v>
      </c>
      <c r="C9" s="3"/>
      <c r="E9" s="370" t="s">
        <v>100</v>
      </c>
      <c r="F9" s="370"/>
      <c r="G9" s="370"/>
      <c r="H9" s="370"/>
      <c r="I9" s="370"/>
    </row>
    <row r="10" spans="1:27" ht="15" thickBot="1" x14ac:dyDescent="0.4">
      <c r="A10" s="6" t="s">
        <v>1</v>
      </c>
      <c r="B10" s="71"/>
      <c r="C10" s="3" t="s">
        <v>48</v>
      </c>
      <c r="E10" s="371" t="s">
        <v>53</v>
      </c>
      <c r="F10" s="372"/>
      <c r="G10" s="372"/>
      <c r="H10" s="373"/>
      <c r="I10" s="5">
        <f>B15</f>
        <v>0</v>
      </c>
      <c r="J10" t="s">
        <v>74</v>
      </c>
      <c r="P10" s="43" t="s">
        <v>76</v>
      </c>
      <c r="Q10" s="43"/>
      <c r="R10" s="43"/>
      <c r="S10" s="43"/>
      <c r="T10" s="43"/>
      <c r="U10" s="43"/>
      <c r="V10" s="43"/>
      <c r="W10" s="43"/>
      <c r="X10" s="43"/>
      <c r="Y10" s="43"/>
      <c r="Z10" s="43"/>
      <c r="AA10" s="43"/>
    </row>
    <row r="11" spans="1:27" ht="48" customHeight="1" thickBot="1" x14ac:dyDescent="0.4">
      <c r="A11" s="6" t="s">
        <v>4</v>
      </c>
      <c r="B11" s="71" t="s">
        <v>116</v>
      </c>
      <c r="C11" s="3" t="s">
        <v>3</v>
      </c>
      <c r="E11" s="37" t="s">
        <v>75</v>
      </c>
      <c r="F11" s="38" t="s">
        <v>147</v>
      </c>
      <c r="G11" s="38" t="s">
        <v>146</v>
      </c>
      <c r="H11" s="38" t="s">
        <v>90</v>
      </c>
      <c r="I11" s="38" t="s">
        <v>144</v>
      </c>
      <c r="J11" s="362" t="s">
        <v>92</v>
      </c>
      <c r="K11" s="374"/>
      <c r="L11" s="374"/>
      <c r="M11" s="374"/>
      <c r="N11" s="374"/>
      <c r="P11" s="43" t="s">
        <v>77</v>
      </c>
      <c r="Q11" s="48">
        <v>0.9</v>
      </c>
      <c r="R11" s="46">
        <v>0.8</v>
      </c>
      <c r="S11" s="46">
        <v>0.7</v>
      </c>
      <c r="T11" s="47">
        <v>0.6</v>
      </c>
      <c r="U11" s="48">
        <v>0.5</v>
      </c>
      <c r="V11" s="46">
        <v>0.4</v>
      </c>
      <c r="W11" s="46">
        <v>0.3</v>
      </c>
      <c r="X11" s="46">
        <v>0.2</v>
      </c>
      <c r="Y11" s="46">
        <v>0.1</v>
      </c>
      <c r="Z11" s="46">
        <v>0.05</v>
      </c>
      <c r="AA11" s="45">
        <v>18537</v>
      </c>
    </row>
    <row r="12" spans="1:27" ht="19.5" customHeight="1" x14ac:dyDescent="0.35">
      <c r="A12" s="12" t="s">
        <v>49</v>
      </c>
      <c r="B12" s="20"/>
      <c r="C12" s="3"/>
      <c r="E12" s="33">
        <v>2012</v>
      </c>
      <c r="F12" s="33"/>
      <c r="G12" s="33"/>
      <c r="H12" s="33"/>
      <c r="I12" s="5"/>
      <c r="J12" s="362"/>
      <c r="K12" s="374"/>
      <c r="L12" s="374"/>
      <c r="M12" s="374"/>
      <c r="N12" s="374"/>
      <c r="P12" s="43">
        <v>2011</v>
      </c>
      <c r="Q12" s="43">
        <v>1030</v>
      </c>
      <c r="R12" s="43">
        <v>1035</v>
      </c>
      <c r="S12" s="43">
        <v>1040</v>
      </c>
      <c r="T12" s="43">
        <v>1050</v>
      </c>
      <c r="U12" s="43">
        <v>1070</v>
      </c>
      <c r="V12" s="43">
        <v>1075</v>
      </c>
      <c r="W12" s="43">
        <v>1090</v>
      </c>
      <c r="X12" s="43">
        <v>1095</v>
      </c>
      <c r="Y12" s="43">
        <v>1110</v>
      </c>
      <c r="Z12" s="43">
        <v>1110</v>
      </c>
      <c r="AA12" s="43">
        <v>1.0373829999999999</v>
      </c>
    </row>
    <row r="13" spans="1:27" ht="15" customHeight="1" x14ac:dyDescent="0.35">
      <c r="A13" s="12" t="s">
        <v>50</v>
      </c>
      <c r="B13" s="20"/>
      <c r="C13" s="3"/>
      <c r="E13" s="33">
        <v>2013</v>
      </c>
      <c r="F13" s="33"/>
      <c r="G13" s="33"/>
      <c r="H13" s="33"/>
      <c r="I13" s="5"/>
      <c r="J13" s="375" t="s">
        <v>91</v>
      </c>
      <c r="K13" s="376"/>
      <c r="L13" s="376"/>
      <c r="M13" s="376"/>
      <c r="N13" s="376"/>
      <c r="P13" s="43">
        <v>2012</v>
      </c>
      <c r="Q13" s="43">
        <v>1050</v>
      </c>
      <c r="R13" s="43">
        <v>1055</v>
      </c>
      <c r="S13" s="43">
        <v>1060</v>
      </c>
      <c r="T13" s="43">
        <v>1070</v>
      </c>
      <c r="U13" s="43">
        <v>1090</v>
      </c>
      <c r="V13" s="43">
        <v>1095</v>
      </c>
      <c r="W13" s="43">
        <v>1115</v>
      </c>
      <c r="X13" s="43">
        <v>1120</v>
      </c>
      <c r="Y13" s="43">
        <v>1125</v>
      </c>
      <c r="Z13" s="43">
        <v>1135</v>
      </c>
      <c r="AA13" s="43">
        <v>1.0321100000000001</v>
      </c>
    </row>
    <row r="14" spans="1:27" x14ac:dyDescent="0.35">
      <c r="A14" s="12" t="s">
        <v>51</v>
      </c>
      <c r="B14" s="20"/>
      <c r="C14" s="3" t="s">
        <v>52</v>
      </c>
      <c r="E14" s="33">
        <v>2014</v>
      </c>
      <c r="F14" s="33"/>
      <c r="G14" s="33"/>
      <c r="H14" s="33"/>
      <c r="I14" s="5"/>
      <c r="J14" s="375"/>
      <c r="K14" s="376"/>
      <c r="L14" s="376"/>
      <c r="M14" s="376"/>
      <c r="N14" s="376"/>
      <c r="P14" s="43">
        <v>2013</v>
      </c>
      <c r="Q14" s="43">
        <v>1065</v>
      </c>
      <c r="R14" s="43">
        <v>1070</v>
      </c>
      <c r="S14" s="43">
        <v>1075</v>
      </c>
      <c r="T14" s="43">
        <v>1085</v>
      </c>
      <c r="U14" s="43">
        <v>1105</v>
      </c>
      <c r="V14" s="43">
        <v>1110</v>
      </c>
      <c r="W14" s="43">
        <v>1130</v>
      </c>
      <c r="X14" s="43">
        <v>1135</v>
      </c>
      <c r="Y14" s="43">
        <v>1150</v>
      </c>
      <c r="Z14" s="43">
        <v>1150</v>
      </c>
      <c r="AA14" s="43">
        <v>1.040724</v>
      </c>
    </row>
    <row r="15" spans="1:27" ht="21.75" customHeight="1" x14ac:dyDescent="0.35">
      <c r="A15" s="12" t="s">
        <v>53</v>
      </c>
      <c r="B15" s="108"/>
      <c r="C15" s="3"/>
      <c r="E15" s="33">
        <v>2015</v>
      </c>
      <c r="F15" s="33"/>
      <c r="G15" s="33"/>
      <c r="H15" s="33"/>
      <c r="I15" s="5"/>
      <c r="J15" s="375"/>
      <c r="K15" s="376"/>
      <c r="L15" s="376"/>
      <c r="M15" s="376"/>
      <c r="N15" s="376"/>
      <c r="P15" s="43">
        <v>2014</v>
      </c>
      <c r="Q15" s="43">
        <v>1080</v>
      </c>
      <c r="R15" s="43">
        <v>1085</v>
      </c>
      <c r="S15" s="43">
        <v>1090</v>
      </c>
      <c r="T15" s="43">
        <v>1100</v>
      </c>
      <c r="U15" s="43">
        <v>1120</v>
      </c>
      <c r="V15" s="43">
        <v>1125</v>
      </c>
      <c r="W15" s="43">
        <v>1145</v>
      </c>
      <c r="X15" s="43">
        <v>1150</v>
      </c>
      <c r="Y15" s="43">
        <v>1165</v>
      </c>
      <c r="Z15" s="43">
        <v>1170</v>
      </c>
      <c r="AA15" s="43">
        <v>1.040179</v>
      </c>
    </row>
    <row r="16" spans="1:27" x14ac:dyDescent="0.35">
      <c r="A16" s="88" t="s">
        <v>41</v>
      </c>
      <c r="B16" s="396"/>
      <c r="E16" s="33">
        <v>2016</v>
      </c>
      <c r="F16" s="33"/>
      <c r="G16" s="33"/>
      <c r="H16" s="33"/>
      <c r="I16" s="5"/>
      <c r="J16" s="375"/>
      <c r="K16" s="376"/>
      <c r="L16" s="376"/>
      <c r="M16" s="376"/>
      <c r="N16" s="376"/>
      <c r="P16" s="43">
        <v>2015</v>
      </c>
      <c r="Q16" s="43">
        <v>1095</v>
      </c>
      <c r="R16" s="43">
        <v>1100</v>
      </c>
      <c r="S16" s="43">
        <v>1105</v>
      </c>
      <c r="T16" s="43">
        <v>1115</v>
      </c>
      <c r="U16" s="43">
        <v>1135</v>
      </c>
      <c r="V16" s="43">
        <v>1140</v>
      </c>
      <c r="W16" s="43">
        <v>1160</v>
      </c>
      <c r="X16" s="43">
        <v>1165</v>
      </c>
      <c r="Y16" s="43">
        <v>1170</v>
      </c>
      <c r="Z16" s="43">
        <v>1180</v>
      </c>
      <c r="AA16" s="43">
        <v>1.030837</v>
      </c>
    </row>
    <row r="17" spans="1:27" ht="60.75" customHeight="1" x14ac:dyDescent="0.35">
      <c r="A17" s="88" t="s">
        <v>7</v>
      </c>
      <c r="B17" s="397"/>
      <c r="C17" s="3" t="s">
        <v>21</v>
      </c>
      <c r="E17" s="33">
        <v>2017</v>
      </c>
      <c r="F17" s="33"/>
      <c r="G17" s="33"/>
      <c r="H17" s="33"/>
      <c r="I17" s="5"/>
      <c r="J17" s="377"/>
      <c r="K17" s="378"/>
      <c r="L17" s="378"/>
      <c r="M17" s="378"/>
      <c r="N17" s="378"/>
      <c r="P17" s="43">
        <v>2016</v>
      </c>
      <c r="Q17" s="43">
        <v>1105</v>
      </c>
      <c r="R17" s="43">
        <v>1110</v>
      </c>
      <c r="S17" s="43">
        <v>1115</v>
      </c>
      <c r="T17" s="43">
        <v>1125</v>
      </c>
      <c r="U17" s="43">
        <v>1145</v>
      </c>
      <c r="V17" s="43">
        <v>1150</v>
      </c>
      <c r="W17" s="43">
        <v>1170</v>
      </c>
      <c r="X17" s="43">
        <v>1175</v>
      </c>
      <c r="Y17" s="43">
        <v>1190</v>
      </c>
      <c r="Z17" s="43">
        <v>1195</v>
      </c>
      <c r="AA17" s="43">
        <v>1.039301</v>
      </c>
    </row>
    <row r="18" spans="1:27" x14ac:dyDescent="0.35">
      <c r="A18" s="89" t="s">
        <v>72</v>
      </c>
      <c r="B18" s="89"/>
      <c r="C18" s="3" t="s">
        <v>73</v>
      </c>
      <c r="E18" s="33">
        <v>2018</v>
      </c>
      <c r="F18" s="33"/>
      <c r="G18" s="33"/>
      <c r="H18" s="33"/>
      <c r="I18" s="5"/>
      <c r="J18" s="34" t="s">
        <v>89</v>
      </c>
      <c r="K18" s="35"/>
      <c r="L18" s="35"/>
      <c r="M18" s="35"/>
      <c r="N18" s="36"/>
      <c r="P18" s="43">
        <v>2017</v>
      </c>
      <c r="Q18" s="43">
        <v>1115</v>
      </c>
      <c r="R18" s="43">
        <v>1120</v>
      </c>
      <c r="S18" s="43">
        <v>1125</v>
      </c>
      <c r="T18" s="43">
        <v>1135</v>
      </c>
      <c r="U18" s="43">
        <v>1155</v>
      </c>
      <c r="V18" s="43">
        <v>1160</v>
      </c>
      <c r="W18" s="43">
        <v>1180</v>
      </c>
      <c r="X18" s="43">
        <v>1185</v>
      </c>
      <c r="Y18" s="43">
        <v>1195</v>
      </c>
      <c r="Z18" s="43">
        <v>1205</v>
      </c>
      <c r="AA18" s="43">
        <v>1.034632</v>
      </c>
    </row>
    <row r="19" spans="1:27" x14ac:dyDescent="0.35">
      <c r="A19" s="89" t="s">
        <v>68</v>
      </c>
      <c r="B19" s="90"/>
      <c r="C19" s="3" t="s">
        <v>69</v>
      </c>
      <c r="E19" s="33">
        <v>2019</v>
      </c>
      <c r="F19" s="33"/>
      <c r="G19" s="33"/>
      <c r="H19" s="33"/>
      <c r="I19" s="5"/>
      <c r="J19" s="353"/>
      <c r="K19" s="354"/>
      <c r="L19" s="354"/>
      <c r="M19" s="354"/>
      <c r="N19" s="355"/>
      <c r="P19" s="43">
        <v>2018</v>
      </c>
      <c r="Q19" s="43">
        <v>1125</v>
      </c>
      <c r="R19" s="43">
        <v>1130</v>
      </c>
      <c r="S19" s="43">
        <v>1140</v>
      </c>
      <c r="T19" s="43">
        <v>1150</v>
      </c>
      <c r="U19" s="43">
        <v>1170</v>
      </c>
      <c r="V19" s="43">
        <v>1175</v>
      </c>
      <c r="W19" s="43">
        <v>1195</v>
      </c>
      <c r="X19" s="43">
        <v>1200</v>
      </c>
      <c r="Y19" s="43">
        <v>1215</v>
      </c>
      <c r="Z19" s="43">
        <v>1215</v>
      </c>
      <c r="AA19" s="43">
        <v>1.038462</v>
      </c>
    </row>
    <row r="20" spans="1:27" ht="21" customHeight="1" x14ac:dyDescent="0.35">
      <c r="A20" s="89" t="s">
        <v>67</v>
      </c>
      <c r="B20" s="89"/>
      <c r="C20" s="3" t="s">
        <v>70</v>
      </c>
      <c r="E20" s="33">
        <v>2020</v>
      </c>
      <c r="F20" s="33"/>
      <c r="G20" s="33"/>
      <c r="H20" s="33"/>
      <c r="I20" s="5"/>
      <c r="J20" s="356"/>
      <c r="K20" s="357"/>
      <c r="L20" s="357"/>
      <c r="M20" s="357"/>
      <c r="N20" s="358"/>
      <c r="P20" s="43">
        <v>2019</v>
      </c>
      <c r="Q20" s="43">
        <v>1135</v>
      </c>
      <c r="R20" s="43">
        <v>1140</v>
      </c>
      <c r="S20" s="43">
        <v>1150</v>
      </c>
      <c r="T20" s="43">
        <v>1160</v>
      </c>
      <c r="U20" s="43">
        <v>1180</v>
      </c>
      <c r="V20" s="43">
        <v>1185</v>
      </c>
      <c r="W20" s="43">
        <v>1205</v>
      </c>
      <c r="X20" s="43">
        <v>1210</v>
      </c>
      <c r="Y20" s="43">
        <v>1225</v>
      </c>
      <c r="Z20" s="43">
        <v>1230</v>
      </c>
      <c r="AA20" s="43">
        <v>1.0381359999999999</v>
      </c>
    </row>
    <row r="21" spans="1:27" ht="36.65" customHeight="1" x14ac:dyDescent="0.35">
      <c r="A21" s="5" t="s">
        <v>98</v>
      </c>
      <c r="B21" s="100" t="s">
        <v>446</v>
      </c>
      <c r="C21" s="3" t="s">
        <v>58</v>
      </c>
      <c r="E21" s="33">
        <v>2021</v>
      </c>
      <c r="F21" s="33"/>
      <c r="G21" s="33"/>
      <c r="H21" s="33"/>
      <c r="I21" s="5"/>
      <c r="J21" s="359"/>
      <c r="K21" s="360"/>
      <c r="L21" s="360"/>
      <c r="M21" s="360"/>
      <c r="N21" s="361"/>
      <c r="P21" s="43">
        <v>2020</v>
      </c>
      <c r="Q21" s="43">
        <v>1145</v>
      </c>
      <c r="R21" s="43">
        <v>1150</v>
      </c>
      <c r="S21" s="43">
        <v>1155</v>
      </c>
      <c r="T21" s="43">
        <v>1170</v>
      </c>
      <c r="U21" s="43">
        <v>1190</v>
      </c>
      <c r="V21" s="43">
        <v>1195</v>
      </c>
      <c r="W21" s="43">
        <v>1215</v>
      </c>
      <c r="X21" s="43">
        <v>1225</v>
      </c>
      <c r="Y21" s="43">
        <v>1235</v>
      </c>
      <c r="Z21" s="43">
        <v>1240</v>
      </c>
      <c r="AA21" s="43">
        <v>1.0378149999999999</v>
      </c>
    </row>
    <row r="22" spans="1:27" s="2" customFormat="1" x14ac:dyDescent="0.35">
      <c r="A22" s="6" t="s">
        <v>5</v>
      </c>
      <c r="B22" s="101"/>
      <c r="C22" s="3" t="s">
        <v>6</v>
      </c>
      <c r="E22" s="33">
        <v>2022</v>
      </c>
      <c r="F22" s="33"/>
      <c r="G22" s="33"/>
      <c r="H22" s="33"/>
      <c r="I22" s="5"/>
      <c r="P22" s="43" t="s">
        <v>78</v>
      </c>
      <c r="Q22" s="43"/>
      <c r="R22" s="43"/>
      <c r="S22" s="43"/>
      <c r="T22" s="43"/>
      <c r="U22" s="43"/>
      <c r="V22" s="43"/>
      <c r="W22" s="43"/>
      <c r="X22" s="43"/>
      <c r="Y22" s="43"/>
      <c r="Z22" s="43"/>
      <c r="AA22" s="43"/>
    </row>
    <row r="23" spans="1:27" s="2" customFormat="1" ht="34.5" customHeight="1" x14ac:dyDescent="0.35">
      <c r="A23" s="5" t="s">
        <v>55</v>
      </c>
      <c r="B23" s="23"/>
      <c r="C23" s="3" t="s">
        <v>54</v>
      </c>
      <c r="E23" s="33">
        <v>2023</v>
      </c>
      <c r="F23" s="33"/>
      <c r="G23" s="33"/>
      <c r="H23" s="33"/>
      <c r="I23" s="5"/>
      <c r="J23" s="362" t="s">
        <v>96</v>
      </c>
      <c r="K23" s="363"/>
      <c r="L23" s="363"/>
      <c r="M23" s="363"/>
      <c r="N23" s="363"/>
      <c r="P23" s="43" t="s">
        <v>79</v>
      </c>
      <c r="Q23" s="43">
        <v>1030</v>
      </c>
      <c r="R23" s="43">
        <v>1035</v>
      </c>
      <c r="S23" s="43">
        <v>1035</v>
      </c>
      <c r="T23" s="43">
        <v>1035</v>
      </c>
      <c r="U23" s="43">
        <v>1045</v>
      </c>
      <c r="V23" s="43">
        <v>1050</v>
      </c>
      <c r="W23" s="43">
        <v>1055</v>
      </c>
      <c r="X23" s="43">
        <v>1055</v>
      </c>
      <c r="Y23" s="43">
        <v>1060</v>
      </c>
      <c r="Z23" s="43">
        <v>1070</v>
      </c>
      <c r="AA23" s="43">
        <v>1.014354</v>
      </c>
    </row>
    <row r="24" spans="1:27" ht="30.75" customHeight="1" x14ac:dyDescent="0.35">
      <c r="A24" s="5" t="s">
        <v>56</v>
      </c>
      <c r="B24" s="22"/>
      <c r="C24" s="3" t="s">
        <v>57</v>
      </c>
      <c r="E24" s="33">
        <v>2024</v>
      </c>
      <c r="F24" s="33"/>
      <c r="G24" s="33"/>
      <c r="H24" s="33"/>
      <c r="I24" s="5"/>
      <c r="J24" s="362"/>
      <c r="K24" s="363"/>
      <c r="L24" s="363"/>
      <c r="M24" s="363"/>
      <c r="N24" s="363"/>
      <c r="P24" s="43" t="s">
        <v>80</v>
      </c>
      <c r="Q24" s="43">
        <v>1040</v>
      </c>
      <c r="R24" s="43">
        <v>1045</v>
      </c>
      <c r="S24" s="43">
        <v>1045</v>
      </c>
      <c r="T24" s="43">
        <v>1045</v>
      </c>
      <c r="U24" s="43">
        <v>1055</v>
      </c>
      <c r="V24" s="43">
        <v>1060</v>
      </c>
      <c r="W24" s="43">
        <v>1065</v>
      </c>
      <c r="X24" s="43">
        <v>1065</v>
      </c>
      <c r="Y24" s="43">
        <v>1070</v>
      </c>
      <c r="Z24" s="43">
        <v>1080</v>
      </c>
      <c r="AA24" s="43">
        <v>1.0142180000000001</v>
      </c>
    </row>
    <row r="25" spans="1:27" s="2" customFormat="1" x14ac:dyDescent="0.35">
      <c r="A25" s="18"/>
      <c r="B25" s="19"/>
      <c r="C25" s="3"/>
      <c r="E25" s="33">
        <v>2025</v>
      </c>
      <c r="F25" s="33"/>
      <c r="G25" s="33"/>
      <c r="H25" s="33"/>
      <c r="I25" s="5"/>
      <c r="J25" s="362"/>
      <c r="K25" s="363"/>
      <c r="L25" s="363"/>
      <c r="M25" s="363"/>
      <c r="N25" s="363"/>
      <c r="P25" s="43" t="s">
        <v>81</v>
      </c>
      <c r="Q25" s="43">
        <v>1050</v>
      </c>
      <c r="R25" s="43">
        <v>1055</v>
      </c>
      <c r="S25" s="43">
        <v>1055</v>
      </c>
      <c r="T25" s="43">
        <v>1055</v>
      </c>
      <c r="U25" s="43">
        <v>1065</v>
      </c>
      <c r="V25" s="43">
        <v>1070</v>
      </c>
      <c r="W25" s="43">
        <v>1075</v>
      </c>
      <c r="X25" s="43">
        <v>1075</v>
      </c>
      <c r="Y25" s="43">
        <v>1080</v>
      </c>
      <c r="Z25" s="43">
        <v>1095</v>
      </c>
      <c r="AA25" s="43">
        <v>1.0140849999999999</v>
      </c>
    </row>
    <row r="26" spans="1:27" x14ac:dyDescent="0.35">
      <c r="A26" s="364" t="s">
        <v>71</v>
      </c>
      <c r="B26" s="364"/>
      <c r="E26" s="33">
        <v>2026</v>
      </c>
      <c r="F26" s="33"/>
      <c r="G26" s="33"/>
      <c r="H26" s="33"/>
      <c r="I26" s="5"/>
      <c r="P26" s="43" t="s">
        <v>82</v>
      </c>
      <c r="Q26" s="43">
        <v>1055</v>
      </c>
      <c r="R26" s="43">
        <v>1060</v>
      </c>
      <c r="S26" s="43">
        <v>1060</v>
      </c>
      <c r="T26" s="43">
        <v>1060</v>
      </c>
      <c r="U26" s="43">
        <v>1070</v>
      </c>
      <c r="V26" s="43">
        <v>1075</v>
      </c>
      <c r="W26" s="43">
        <v>1080</v>
      </c>
      <c r="X26" s="43">
        <v>1080</v>
      </c>
      <c r="Y26" s="43">
        <v>1085</v>
      </c>
      <c r="Z26" s="43">
        <v>1095</v>
      </c>
      <c r="AA26" s="43">
        <v>1.014019</v>
      </c>
    </row>
    <row r="27" spans="1:27" x14ac:dyDescent="0.35">
      <c r="A27" s="5" t="s">
        <v>28</v>
      </c>
      <c r="B27" s="5"/>
      <c r="E27" s="33">
        <v>2027</v>
      </c>
      <c r="F27" s="33"/>
      <c r="G27" s="33"/>
      <c r="H27" s="33"/>
      <c r="I27" s="5"/>
      <c r="P27" s="43" t="s">
        <v>83</v>
      </c>
      <c r="Q27" s="43">
        <v>1060</v>
      </c>
      <c r="R27" s="43">
        <v>1065</v>
      </c>
      <c r="S27" s="43">
        <v>1065</v>
      </c>
      <c r="T27" s="43">
        <v>1065</v>
      </c>
      <c r="U27" s="43">
        <v>1075</v>
      </c>
      <c r="V27" s="43">
        <v>1080</v>
      </c>
      <c r="W27" s="43">
        <v>1085</v>
      </c>
      <c r="X27" s="43">
        <v>1085</v>
      </c>
      <c r="Y27" s="43">
        <v>1090</v>
      </c>
      <c r="Z27" s="43">
        <v>1110</v>
      </c>
      <c r="AA27" s="43">
        <v>1.0139530000000001</v>
      </c>
    </row>
    <row r="28" spans="1:27" x14ac:dyDescent="0.35">
      <c r="A28" s="5" t="s">
        <v>29</v>
      </c>
      <c r="B28" s="5"/>
      <c r="E28" s="33">
        <v>2028</v>
      </c>
      <c r="F28" s="33"/>
      <c r="G28" s="33"/>
      <c r="H28" s="33"/>
      <c r="I28" s="5"/>
      <c r="P28" s="43" t="s">
        <v>84</v>
      </c>
      <c r="Q28" s="43">
        <v>1065</v>
      </c>
      <c r="R28" s="43">
        <v>1070</v>
      </c>
      <c r="S28" s="43">
        <v>1070</v>
      </c>
      <c r="T28" s="43">
        <v>1070</v>
      </c>
      <c r="U28" s="43">
        <v>1080</v>
      </c>
      <c r="V28" s="43">
        <v>1085</v>
      </c>
      <c r="W28" s="43">
        <v>1090</v>
      </c>
      <c r="X28" s="43">
        <v>1090</v>
      </c>
      <c r="Y28" s="43">
        <v>1100</v>
      </c>
      <c r="Z28" s="43">
        <v>1110</v>
      </c>
      <c r="AA28" s="43">
        <v>1.018519</v>
      </c>
    </row>
    <row r="29" spans="1:27" ht="39.75" customHeight="1" x14ac:dyDescent="0.35">
      <c r="A29" s="5" t="s">
        <v>30</v>
      </c>
      <c r="B29" s="23"/>
      <c r="C29" s="1" t="s">
        <v>43</v>
      </c>
      <c r="E29" s="33">
        <v>2029</v>
      </c>
      <c r="F29" s="33"/>
      <c r="G29" s="33"/>
      <c r="H29" s="33"/>
      <c r="I29" s="5"/>
      <c r="P29" s="43" t="s">
        <v>85</v>
      </c>
      <c r="Q29" s="43">
        <v>1075</v>
      </c>
      <c r="R29" s="43">
        <v>1080</v>
      </c>
      <c r="S29" s="43">
        <v>1080</v>
      </c>
      <c r="T29" s="43">
        <v>1080</v>
      </c>
      <c r="U29" s="43">
        <v>1090</v>
      </c>
      <c r="V29" s="43">
        <v>1095</v>
      </c>
      <c r="W29" s="43">
        <v>1100</v>
      </c>
      <c r="X29" s="43">
        <v>1100</v>
      </c>
      <c r="Y29" s="43">
        <v>1105</v>
      </c>
      <c r="Z29" s="43">
        <v>1120</v>
      </c>
      <c r="AA29" s="43">
        <v>1.0137609999999999</v>
      </c>
    </row>
    <row r="30" spans="1:27" x14ac:dyDescent="0.35">
      <c r="A30" s="5" t="s">
        <v>44</v>
      </c>
      <c r="B30" s="5"/>
      <c r="E30" s="33">
        <v>2030</v>
      </c>
      <c r="F30" s="33"/>
      <c r="G30" s="33"/>
      <c r="H30" s="33"/>
      <c r="I30" s="5"/>
      <c r="P30" s="43" t="s">
        <v>86</v>
      </c>
      <c r="Q30" s="43">
        <v>1080</v>
      </c>
      <c r="R30" s="43">
        <v>1085</v>
      </c>
      <c r="S30" s="43">
        <v>1085</v>
      </c>
      <c r="T30" s="43">
        <v>1085</v>
      </c>
      <c r="U30" s="43">
        <v>1095</v>
      </c>
      <c r="V30" s="43">
        <v>1100</v>
      </c>
      <c r="W30" s="43">
        <v>1105</v>
      </c>
      <c r="X30" s="43">
        <v>1105</v>
      </c>
      <c r="Y30" s="43">
        <v>1110</v>
      </c>
      <c r="Z30" s="43">
        <v>1120</v>
      </c>
      <c r="AA30" s="43">
        <v>1.0136989999999999</v>
      </c>
    </row>
    <row r="31" spans="1:27" x14ac:dyDescent="0.35">
      <c r="A31" s="5" t="s">
        <v>47</v>
      </c>
      <c r="B31" s="5"/>
      <c r="E31" s="33">
        <v>2031</v>
      </c>
      <c r="F31" s="33"/>
      <c r="G31" s="33"/>
      <c r="H31" s="33"/>
      <c r="I31" s="5"/>
      <c r="P31" s="43" t="s">
        <v>87</v>
      </c>
      <c r="Q31" s="43">
        <v>1085</v>
      </c>
      <c r="R31" s="43">
        <v>1090</v>
      </c>
      <c r="S31" s="43">
        <v>1090</v>
      </c>
      <c r="T31" s="43">
        <v>1090</v>
      </c>
      <c r="U31" s="43">
        <v>1100</v>
      </c>
      <c r="V31" s="43">
        <v>1105</v>
      </c>
      <c r="W31" s="43">
        <v>1110</v>
      </c>
      <c r="X31" s="43">
        <v>1110</v>
      </c>
      <c r="Y31" s="43">
        <v>1115</v>
      </c>
      <c r="Z31" s="43">
        <v>1125</v>
      </c>
      <c r="AA31" s="43">
        <v>1.013636</v>
      </c>
    </row>
    <row r="32" spans="1:27" x14ac:dyDescent="0.35">
      <c r="A32" s="5" t="s">
        <v>45</v>
      </c>
      <c r="B32" s="5"/>
      <c r="P32" s="43" t="s">
        <v>88</v>
      </c>
      <c r="Q32" s="43">
        <v>1090</v>
      </c>
      <c r="R32" s="43">
        <v>1095</v>
      </c>
      <c r="S32" s="43">
        <v>1095</v>
      </c>
      <c r="T32" s="43">
        <v>1095</v>
      </c>
      <c r="U32" s="43">
        <v>1105</v>
      </c>
      <c r="V32" s="43">
        <v>1110</v>
      </c>
      <c r="W32" s="43">
        <v>1115</v>
      </c>
      <c r="X32" s="43">
        <v>1115</v>
      </c>
      <c r="Y32" s="43">
        <v>1120</v>
      </c>
      <c r="Z32" s="43">
        <v>1130</v>
      </c>
      <c r="AA32" s="43">
        <v>1.0135749999999999</v>
      </c>
    </row>
    <row r="33" spans="1:16" x14ac:dyDescent="0.35">
      <c r="A33" s="5" t="s">
        <v>46</v>
      </c>
      <c r="B33" s="5"/>
      <c r="E33" s="32"/>
      <c r="F33" s="32"/>
      <c r="G33" s="32"/>
      <c r="H33" s="32"/>
      <c r="I33" s="2"/>
    </row>
    <row r="34" spans="1:16" s="2" customFormat="1" ht="18" customHeight="1" x14ac:dyDescent="0.35">
      <c r="A34" s="93"/>
      <c r="B34" s="94"/>
      <c r="C34" s="3"/>
      <c r="E34" s="26"/>
      <c r="F34" s="26"/>
      <c r="G34" s="26"/>
      <c r="H34" s="26"/>
      <c r="I34"/>
      <c r="P34" s="136"/>
    </row>
    <row r="35" spans="1:16" x14ac:dyDescent="0.35">
      <c r="A35" s="80"/>
      <c r="B35" s="80"/>
    </row>
    <row r="57" spans="1:2" customFormat="1" x14ac:dyDescent="0.35">
      <c r="A57" s="80"/>
      <c r="B57" s="80"/>
    </row>
    <row r="58" spans="1:2" customFormat="1" x14ac:dyDescent="0.35">
      <c r="A58" s="92"/>
      <c r="B58" s="80"/>
    </row>
  </sheetData>
  <mergeCells count="10">
    <mergeCell ref="J19:N21"/>
    <mergeCell ref="J23:N25"/>
    <mergeCell ref="A26:B26"/>
    <mergeCell ref="D1:H1"/>
    <mergeCell ref="A6:B6"/>
    <mergeCell ref="E9:I9"/>
    <mergeCell ref="E10:H10"/>
    <mergeCell ref="J11:N12"/>
    <mergeCell ref="J13:N17"/>
    <mergeCell ref="B16:B1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AA58"/>
  <sheetViews>
    <sheetView zoomScale="80" zoomScaleNormal="80" workbookViewId="0"/>
  </sheetViews>
  <sheetFormatPr defaultRowHeight="14.5" x14ac:dyDescent="0.35"/>
  <cols>
    <col min="1" max="1" width="63.6328125" customWidth="1"/>
    <col min="2" max="2" width="79" customWidth="1"/>
    <col min="3" max="3" width="44.453125" style="1" customWidth="1"/>
    <col min="5" max="5" width="9.08984375" style="26"/>
    <col min="6" max="6" width="14.453125" style="26" customWidth="1"/>
    <col min="7" max="7" width="15.453125" style="26" customWidth="1"/>
    <col min="8" max="8" width="18" style="26" customWidth="1"/>
    <col min="9" max="9" width="15.6328125" customWidth="1"/>
    <col min="16" max="16" width="11.90625" style="135" customWidth="1"/>
  </cols>
  <sheetData>
    <row r="1" spans="1:27" ht="72.650000000000006" customHeight="1" x14ac:dyDescent="0.45">
      <c r="A1" s="125" t="s">
        <v>239</v>
      </c>
      <c r="B1" s="52"/>
      <c r="C1" s="401" t="s">
        <v>709</v>
      </c>
      <c r="D1" s="402"/>
      <c r="E1" s="402"/>
      <c r="F1" s="402"/>
      <c r="G1" s="403"/>
    </row>
    <row r="2" spans="1:27" ht="27" customHeight="1" x14ac:dyDescent="0.35">
      <c r="A2" s="238">
        <v>43252</v>
      </c>
    </row>
    <row r="3" spans="1:27" ht="15" customHeight="1" x14ac:dyDescent="0.35">
      <c r="A3" s="4" t="s">
        <v>8</v>
      </c>
      <c r="B3" s="4"/>
    </row>
    <row r="4" spans="1:27" ht="15" customHeight="1" x14ac:dyDescent="0.35">
      <c r="A4" s="15" t="s">
        <v>9</v>
      </c>
      <c r="B4" s="15"/>
    </row>
    <row r="5" spans="1:27" x14ac:dyDescent="0.35">
      <c r="C5" s="1" t="s">
        <v>31</v>
      </c>
    </row>
    <row r="6" spans="1:27" x14ac:dyDescent="0.35">
      <c r="A6" s="368" t="s">
        <v>10</v>
      </c>
      <c r="B6" s="369"/>
      <c r="C6" s="3"/>
    </row>
    <row r="7" spans="1:27" ht="21" customHeight="1" x14ac:dyDescent="0.35">
      <c r="A7" s="6" t="s">
        <v>0</v>
      </c>
      <c r="B7" s="5" t="s">
        <v>235</v>
      </c>
      <c r="C7" s="3"/>
    </row>
    <row r="8" spans="1:27" ht="69.75" customHeight="1" x14ac:dyDescent="0.35">
      <c r="A8" s="6" t="s">
        <v>2</v>
      </c>
      <c r="B8" s="95" t="s">
        <v>636</v>
      </c>
      <c r="C8" s="3"/>
    </row>
    <row r="9" spans="1:27" ht="409.6" customHeight="1" x14ac:dyDescent="0.35">
      <c r="A9" s="70" t="s">
        <v>238</v>
      </c>
      <c r="B9" s="95" t="s">
        <v>466</v>
      </c>
      <c r="C9" s="3"/>
      <c r="E9" s="370" t="s">
        <v>100</v>
      </c>
      <c r="F9" s="370"/>
      <c r="G9" s="370"/>
      <c r="H9" s="370"/>
      <c r="I9" s="370"/>
    </row>
    <row r="10" spans="1:27" ht="42.75" customHeight="1" thickBot="1" x14ac:dyDescent="0.4">
      <c r="A10" s="6" t="s">
        <v>1</v>
      </c>
      <c r="B10" s="5" t="s">
        <v>236</v>
      </c>
      <c r="C10" s="3" t="s">
        <v>48</v>
      </c>
      <c r="E10" s="371" t="s">
        <v>53</v>
      </c>
      <c r="F10" s="372"/>
      <c r="G10" s="372"/>
      <c r="H10" s="373"/>
      <c r="I10" s="5" t="str">
        <f>B15</f>
        <v xml:space="preserve">N/A   given project to address Reliabilty </v>
      </c>
      <c r="J10" t="s">
        <v>74</v>
      </c>
      <c r="P10" s="43" t="s">
        <v>76</v>
      </c>
      <c r="Q10" s="43"/>
      <c r="R10" s="43"/>
      <c r="S10" s="43"/>
      <c r="T10" s="43"/>
      <c r="U10" s="43"/>
      <c r="V10" s="43"/>
      <c r="W10" s="43"/>
      <c r="X10" s="43"/>
      <c r="Y10" s="43"/>
      <c r="Z10" s="43"/>
      <c r="AA10" s="43"/>
    </row>
    <row r="11" spans="1:27" ht="48" customHeight="1" thickBot="1" x14ac:dyDescent="0.4">
      <c r="A11" s="6" t="s">
        <v>4</v>
      </c>
      <c r="B11" s="5" t="s">
        <v>237</v>
      </c>
      <c r="C11" s="3" t="s">
        <v>3</v>
      </c>
      <c r="E11" s="37" t="s">
        <v>75</v>
      </c>
      <c r="F11" s="38" t="s">
        <v>147</v>
      </c>
      <c r="G11" s="38" t="s">
        <v>146</v>
      </c>
      <c r="H11" s="38" t="s">
        <v>90</v>
      </c>
      <c r="I11" s="38" t="s">
        <v>144</v>
      </c>
      <c r="J11" s="362" t="s">
        <v>92</v>
      </c>
      <c r="K11" s="374"/>
      <c r="L11" s="374"/>
      <c r="M11" s="374"/>
      <c r="N11" s="374"/>
      <c r="P11" s="43" t="s">
        <v>77</v>
      </c>
      <c r="Q11" s="48">
        <v>0.9</v>
      </c>
      <c r="R11" s="46">
        <v>0.8</v>
      </c>
      <c r="S11" s="46">
        <v>0.7</v>
      </c>
      <c r="T11" s="47">
        <v>0.6</v>
      </c>
      <c r="U11" s="48">
        <v>0.5</v>
      </c>
      <c r="V11" s="46">
        <v>0.4</v>
      </c>
      <c r="W11" s="46">
        <v>0.3</v>
      </c>
      <c r="X11" s="46">
        <v>0.2</v>
      </c>
      <c r="Y11" s="46">
        <v>0.1</v>
      </c>
      <c r="Z11" s="46">
        <v>0.05</v>
      </c>
      <c r="AA11" s="45">
        <v>18537</v>
      </c>
    </row>
    <row r="12" spans="1:27" ht="45" customHeight="1" x14ac:dyDescent="0.35">
      <c r="A12" s="12" t="s">
        <v>49</v>
      </c>
      <c r="B12" s="167" t="s">
        <v>646</v>
      </c>
      <c r="C12" s="3"/>
      <c r="E12" s="33">
        <v>2012</v>
      </c>
      <c r="F12" s="33"/>
      <c r="G12" s="33"/>
      <c r="H12" s="33"/>
      <c r="I12" s="5"/>
      <c r="J12" s="362"/>
      <c r="K12" s="374"/>
      <c r="L12" s="374"/>
      <c r="M12" s="374"/>
      <c r="N12" s="374"/>
      <c r="P12" s="43">
        <v>2011</v>
      </c>
      <c r="Q12" s="43">
        <v>1030</v>
      </c>
      <c r="R12" s="43">
        <v>1035</v>
      </c>
      <c r="S12" s="43">
        <v>1040</v>
      </c>
      <c r="T12" s="43">
        <v>1050</v>
      </c>
      <c r="U12" s="43">
        <v>1070</v>
      </c>
      <c r="V12" s="43">
        <v>1075</v>
      </c>
      <c r="W12" s="43">
        <v>1090</v>
      </c>
      <c r="X12" s="43">
        <v>1095</v>
      </c>
      <c r="Y12" s="43">
        <v>1110</v>
      </c>
      <c r="Z12" s="43">
        <v>1110</v>
      </c>
      <c r="AA12" s="43">
        <v>1.0373829999999999</v>
      </c>
    </row>
    <row r="13" spans="1:27" ht="15" customHeight="1" x14ac:dyDescent="0.35">
      <c r="A13" s="12" t="s">
        <v>50</v>
      </c>
      <c r="B13" s="24" t="s">
        <v>637</v>
      </c>
      <c r="C13" s="3"/>
      <c r="E13" s="33">
        <v>2013</v>
      </c>
      <c r="F13" s="33"/>
      <c r="G13" s="33"/>
      <c r="H13" s="33"/>
      <c r="I13" s="5"/>
      <c r="J13" s="375" t="s">
        <v>91</v>
      </c>
      <c r="K13" s="376"/>
      <c r="L13" s="376"/>
      <c r="M13" s="376"/>
      <c r="N13" s="376"/>
      <c r="P13" s="43">
        <v>2012</v>
      </c>
      <c r="Q13" s="43">
        <v>1050</v>
      </c>
      <c r="R13" s="43">
        <v>1055</v>
      </c>
      <c r="S13" s="43">
        <v>1060</v>
      </c>
      <c r="T13" s="43">
        <v>1070</v>
      </c>
      <c r="U13" s="43">
        <v>1090</v>
      </c>
      <c r="V13" s="43">
        <v>1095</v>
      </c>
      <c r="W13" s="43">
        <v>1115</v>
      </c>
      <c r="X13" s="43">
        <v>1120</v>
      </c>
      <c r="Y13" s="43">
        <v>1125</v>
      </c>
      <c r="Z13" s="43">
        <v>1135</v>
      </c>
      <c r="AA13" s="43">
        <v>1.0321100000000001</v>
      </c>
    </row>
    <row r="14" spans="1:27" ht="33" customHeight="1" x14ac:dyDescent="0.35">
      <c r="A14" s="12" t="s">
        <v>51</v>
      </c>
      <c r="B14" s="167" t="s">
        <v>471</v>
      </c>
      <c r="C14" s="3" t="s">
        <v>52</v>
      </c>
      <c r="E14" s="33">
        <v>2014</v>
      </c>
      <c r="F14" s="33"/>
      <c r="G14" s="33"/>
      <c r="H14" s="33"/>
      <c r="I14" s="5"/>
      <c r="J14" s="375"/>
      <c r="K14" s="376"/>
      <c r="L14" s="376"/>
      <c r="M14" s="376"/>
      <c r="N14" s="376"/>
      <c r="P14" s="43">
        <v>2013</v>
      </c>
      <c r="Q14" s="43">
        <v>1065</v>
      </c>
      <c r="R14" s="43">
        <v>1070</v>
      </c>
      <c r="S14" s="43">
        <v>1075</v>
      </c>
      <c r="T14" s="43">
        <v>1085</v>
      </c>
      <c r="U14" s="43">
        <v>1105</v>
      </c>
      <c r="V14" s="43">
        <v>1110</v>
      </c>
      <c r="W14" s="43">
        <v>1130</v>
      </c>
      <c r="X14" s="43">
        <v>1135</v>
      </c>
      <c r="Y14" s="43">
        <v>1150</v>
      </c>
      <c r="Z14" s="43">
        <v>1150</v>
      </c>
      <c r="AA14" s="43">
        <v>1.040724</v>
      </c>
    </row>
    <row r="15" spans="1:27" ht="21.75" customHeight="1" x14ac:dyDescent="0.35">
      <c r="A15" s="12" t="s">
        <v>53</v>
      </c>
      <c r="B15" s="24" t="s">
        <v>467</v>
      </c>
      <c r="C15" s="3"/>
      <c r="E15" s="33">
        <v>2015</v>
      </c>
      <c r="F15" s="33"/>
      <c r="G15" s="33"/>
      <c r="H15" s="33"/>
      <c r="I15" s="5"/>
      <c r="J15" s="375"/>
      <c r="K15" s="376"/>
      <c r="L15" s="376"/>
      <c r="M15" s="376"/>
      <c r="N15" s="376"/>
      <c r="P15" s="43">
        <v>2014</v>
      </c>
      <c r="Q15" s="43">
        <v>1080</v>
      </c>
      <c r="R15" s="43">
        <v>1085</v>
      </c>
      <c r="S15" s="43">
        <v>1090</v>
      </c>
      <c r="T15" s="43">
        <v>1100</v>
      </c>
      <c r="U15" s="43">
        <v>1120</v>
      </c>
      <c r="V15" s="43">
        <v>1125</v>
      </c>
      <c r="W15" s="43">
        <v>1145</v>
      </c>
      <c r="X15" s="43">
        <v>1150</v>
      </c>
      <c r="Y15" s="43">
        <v>1165</v>
      </c>
      <c r="Z15" s="43">
        <v>1170</v>
      </c>
      <c r="AA15" s="43">
        <v>1.040179</v>
      </c>
    </row>
    <row r="16" spans="1:27" x14ac:dyDescent="0.35">
      <c r="A16" s="89" t="s">
        <v>41</v>
      </c>
      <c r="B16" s="396" t="s">
        <v>467</v>
      </c>
      <c r="E16" s="33">
        <v>2016</v>
      </c>
      <c r="F16" s="33"/>
      <c r="G16" s="33"/>
      <c r="H16" s="33"/>
      <c r="I16" s="5"/>
      <c r="J16" s="375"/>
      <c r="K16" s="376"/>
      <c r="L16" s="376"/>
      <c r="M16" s="376"/>
      <c r="N16" s="376"/>
      <c r="P16" s="43">
        <v>2015</v>
      </c>
      <c r="Q16" s="43">
        <v>1095</v>
      </c>
      <c r="R16" s="43">
        <v>1100</v>
      </c>
      <c r="S16" s="43">
        <v>1105</v>
      </c>
      <c r="T16" s="43">
        <v>1115</v>
      </c>
      <c r="U16" s="43">
        <v>1135</v>
      </c>
      <c r="V16" s="43">
        <v>1140</v>
      </c>
      <c r="W16" s="43">
        <v>1160</v>
      </c>
      <c r="X16" s="43">
        <v>1165</v>
      </c>
      <c r="Y16" s="43">
        <v>1170</v>
      </c>
      <c r="Z16" s="43">
        <v>1180</v>
      </c>
      <c r="AA16" s="43">
        <v>1.030837</v>
      </c>
    </row>
    <row r="17" spans="1:27" ht="60.75" customHeight="1" x14ac:dyDescent="0.35">
      <c r="A17" s="89" t="s">
        <v>7</v>
      </c>
      <c r="B17" s="397"/>
      <c r="C17" s="3" t="s">
        <v>21</v>
      </c>
      <c r="E17" s="33">
        <v>2017</v>
      </c>
      <c r="F17" s="33"/>
      <c r="G17" s="33"/>
      <c r="H17" s="33"/>
      <c r="I17" s="5"/>
      <c r="J17" s="377"/>
      <c r="K17" s="378"/>
      <c r="L17" s="378"/>
      <c r="M17" s="378"/>
      <c r="N17" s="378"/>
      <c r="P17" s="43">
        <v>2016</v>
      </c>
      <c r="Q17" s="43">
        <v>1105</v>
      </c>
      <c r="R17" s="43">
        <v>1110</v>
      </c>
      <c r="S17" s="43">
        <v>1115</v>
      </c>
      <c r="T17" s="43">
        <v>1125</v>
      </c>
      <c r="U17" s="43">
        <v>1145</v>
      </c>
      <c r="V17" s="43">
        <v>1150</v>
      </c>
      <c r="W17" s="43">
        <v>1170</v>
      </c>
      <c r="X17" s="43">
        <v>1175</v>
      </c>
      <c r="Y17" s="43">
        <v>1190</v>
      </c>
      <c r="Z17" s="43">
        <v>1195</v>
      </c>
      <c r="AA17" s="43">
        <v>1.039301</v>
      </c>
    </row>
    <row r="18" spans="1:27" x14ac:dyDescent="0.35">
      <c r="A18" s="89" t="s">
        <v>72</v>
      </c>
      <c r="B18" s="89"/>
      <c r="C18" s="3" t="s">
        <v>73</v>
      </c>
      <c r="E18" s="33">
        <v>2018</v>
      </c>
      <c r="F18" s="33"/>
      <c r="G18" s="33"/>
      <c r="H18" s="33"/>
      <c r="I18" s="5"/>
      <c r="J18" s="34" t="s">
        <v>89</v>
      </c>
      <c r="K18" s="35"/>
      <c r="L18" s="35"/>
      <c r="M18" s="35"/>
      <c r="N18" s="36"/>
      <c r="P18" s="43">
        <v>2017</v>
      </c>
      <c r="Q18" s="43">
        <v>1115</v>
      </c>
      <c r="R18" s="43">
        <v>1120</v>
      </c>
      <c r="S18" s="43">
        <v>1125</v>
      </c>
      <c r="T18" s="43">
        <v>1135</v>
      </c>
      <c r="U18" s="43">
        <v>1155</v>
      </c>
      <c r="V18" s="43">
        <v>1160</v>
      </c>
      <c r="W18" s="43">
        <v>1180</v>
      </c>
      <c r="X18" s="43">
        <v>1185</v>
      </c>
      <c r="Y18" s="43">
        <v>1195</v>
      </c>
      <c r="Z18" s="43">
        <v>1205</v>
      </c>
      <c r="AA18" s="43">
        <v>1.034632</v>
      </c>
    </row>
    <row r="19" spans="1:27" x14ac:dyDescent="0.35">
      <c r="A19" s="89" t="s">
        <v>68</v>
      </c>
      <c r="B19" s="90"/>
      <c r="C19" s="3" t="s">
        <v>69</v>
      </c>
      <c r="E19" s="33">
        <v>2019</v>
      </c>
      <c r="F19" s="33"/>
      <c r="G19" s="33"/>
      <c r="H19" s="33"/>
      <c r="I19" s="5"/>
      <c r="J19" s="353"/>
      <c r="K19" s="354"/>
      <c r="L19" s="354"/>
      <c r="M19" s="354"/>
      <c r="N19" s="355"/>
      <c r="P19" s="43">
        <v>2018</v>
      </c>
      <c r="Q19" s="43">
        <v>1125</v>
      </c>
      <c r="R19" s="43">
        <v>1130</v>
      </c>
      <c r="S19" s="43">
        <v>1140</v>
      </c>
      <c r="T19" s="43">
        <v>1150</v>
      </c>
      <c r="U19" s="43">
        <v>1170</v>
      </c>
      <c r="V19" s="43">
        <v>1175</v>
      </c>
      <c r="W19" s="43">
        <v>1195</v>
      </c>
      <c r="X19" s="43">
        <v>1200</v>
      </c>
      <c r="Y19" s="43">
        <v>1215</v>
      </c>
      <c r="Z19" s="43">
        <v>1215</v>
      </c>
      <c r="AA19" s="43">
        <v>1.038462</v>
      </c>
    </row>
    <row r="20" spans="1:27" ht="21" customHeight="1" x14ac:dyDescent="0.35">
      <c r="A20" s="89" t="s">
        <v>67</v>
      </c>
      <c r="B20" s="89" t="s">
        <v>647</v>
      </c>
      <c r="C20" s="3" t="s">
        <v>70</v>
      </c>
      <c r="E20" s="33">
        <v>2020</v>
      </c>
      <c r="F20" s="33"/>
      <c r="G20" s="33"/>
      <c r="H20" s="33"/>
      <c r="I20" s="5"/>
      <c r="J20" s="356"/>
      <c r="K20" s="357"/>
      <c r="L20" s="357"/>
      <c r="M20" s="357"/>
      <c r="N20" s="358"/>
      <c r="P20" s="43">
        <v>2019</v>
      </c>
      <c r="Q20" s="43">
        <v>1135</v>
      </c>
      <c r="R20" s="43">
        <v>1140</v>
      </c>
      <c r="S20" s="43">
        <v>1150</v>
      </c>
      <c r="T20" s="43">
        <v>1160</v>
      </c>
      <c r="U20" s="43">
        <v>1180</v>
      </c>
      <c r="V20" s="43">
        <v>1185</v>
      </c>
      <c r="W20" s="43">
        <v>1205</v>
      </c>
      <c r="X20" s="43">
        <v>1210</v>
      </c>
      <c r="Y20" s="43">
        <v>1225</v>
      </c>
      <c r="Z20" s="43">
        <v>1230</v>
      </c>
      <c r="AA20" s="43">
        <v>1.0381359999999999</v>
      </c>
    </row>
    <row r="21" spans="1:27" ht="48.75" customHeight="1" x14ac:dyDescent="0.35">
      <c r="A21" s="5" t="s">
        <v>98</v>
      </c>
      <c r="B21" s="152" t="s">
        <v>468</v>
      </c>
      <c r="C21" s="3" t="s">
        <v>58</v>
      </c>
      <c r="E21" s="33">
        <v>2021</v>
      </c>
      <c r="F21" s="33"/>
      <c r="G21" s="33"/>
      <c r="H21" s="33"/>
      <c r="I21" s="5"/>
      <c r="J21" s="359"/>
      <c r="K21" s="360"/>
      <c r="L21" s="360"/>
      <c r="M21" s="360"/>
      <c r="N21" s="361"/>
      <c r="P21" s="43">
        <v>2020</v>
      </c>
      <c r="Q21" s="43">
        <v>1145</v>
      </c>
      <c r="R21" s="43">
        <v>1150</v>
      </c>
      <c r="S21" s="43">
        <v>1155</v>
      </c>
      <c r="T21" s="43">
        <v>1170</v>
      </c>
      <c r="U21" s="43">
        <v>1190</v>
      </c>
      <c r="V21" s="43">
        <v>1195</v>
      </c>
      <c r="W21" s="43">
        <v>1215</v>
      </c>
      <c r="X21" s="43">
        <v>1225</v>
      </c>
      <c r="Y21" s="43">
        <v>1235</v>
      </c>
      <c r="Z21" s="43">
        <v>1240</v>
      </c>
      <c r="AA21" s="43">
        <v>1.0378149999999999</v>
      </c>
    </row>
    <row r="22" spans="1:27" s="2" customFormat="1" x14ac:dyDescent="0.35">
      <c r="A22" s="6" t="s">
        <v>5</v>
      </c>
      <c r="B22" s="240" t="s">
        <v>555</v>
      </c>
      <c r="C22" s="3" t="s">
        <v>6</v>
      </c>
      <c r="E22" s="33">
        <v>2022</v>
      </c>
      <c r="F22" s="33"/>
      <c r="G22" s="33"/>
      <c r="H22" s="33"/>
      <c r="I22" s="5"/>
      <c r="P22" s="43" t="s">
        <v>78</v>
      </c>
      <c r="Q22" s="43"/>
      <c r="R22" s="43"/>
      <c r="S22" s="43"/>
      <c r="T22" s="43"/>
      <c r="U22" s="43"/>
      <c r="V22" s="43"/>
      <c r="W22" s="43"/>
      <c r="X22" s="43"/>
      <c r="Y22" s="43"/>
      <c r="Z22" s="43"/>
      <c r="AA22" s="43"/>
    </row>
    <row r="23" spans="1:27" s="2" customFormat="1" ht="34.5" customHeight="1" x14ac:dyDescent="0.35">
      <c r="A23" s="5" t="s">
        <v>55</v>
      </c>
      <c r="B23" s="102" t="s">
        <v>469</v>
      </c>
      <c r="C23" s="3" t="s">
        <v>54</v>
      </c>
      <c r="E23" s="33">
        <v>2023</v>
      </c>
      <c r="F23" s="33"/>
      <c r="G23" s="33"/>
      <c r="H23" s="33"/>
      <c r="I23" s="5"/>
      <c r="J23" s="362" t="s">
        <v>96</v>
      </c>
      <c r="K23" s="363"/>
      <c r="L23" s="363"/>
      <c r="M23" s="363"/>
      <c r="N23" s="363"/>
      <c r="P23" s="43" t="s">
        <v>79</v>
      </c>
      <c r="Q23" s="43">
        <v>1030</v>
      </c>
      <c r="R23" s="43">
        <v>1035</v>
      </c>
      <c r="S23" s="43">
        <v>1035</v>
      </c>
      <c r="T23" s="43">
        <v>1035</v>
      </c>
      <c r="U23" s="43">
        <v>1045</v>
      </c>
      <c r="V23" s="43">
        <v>1050</v>
      </c>
      <c r="W23" s="43">
        <v>1055</v>
      </c>
      <c r="X23" s="43">
        <v>1055</v>
      </c>
      <c r="Y23" s="43">
        <v>1060</v>
      </c>
      <c r="Z23" s="43">
        <v>1070</v>
      </c>
      <c r="AA23" s="43">
        <v>1.014354</v>
      </c>
    </row>
    <row r="24" spans="1:27" ht="30.75" customHeight="1" x14ac:dyDescent="0.35">
      <c r="A24" s="5" t="s">
        <v>56</v>
      </c>
      <c r="B24" s="101" t="s">
        <v>470</v>
      </c>
      <c r="C24" s="3" t="s">
        <v>57</v>
      </c>
      <c r="E24" s="33">
        <v>2024</v>
      </c>
      <c r="F24" s="33"/>
      <c r="G24" s="33"/>
      <c r="H24" s="33"/>
      <c r="I24" s="5"/>
      <c r="J24" s="362"/>
      <c r="K24" s="363"/>
      <c r="L24" s="363"/>
      <c r="M24" s="363"/>
      <c r="N24" s="363"/>
      <c r="P24" s="43" t="s">
        <v>80</v>
      </c>
      <c r="Q24" s="43">
        <v>1040</v>
      </c>
      <c r="R24" s="43">
        <v>1045</v>
      </c>
      <c r="S24" s="43">
        <v>1045</v>
      </c>
      <c r="T24" s="43">
        <v>1045</v>
      </c>
      <c r="U24" s="43">
        <v>1055</v>
      </c>
      <c r="V24" s="43">
        <v>1060</v>
      </c>
      <c r="W24" s="43">
        <v>1065</v>
      </c>
      <c r="X24" s="43">
        <v>1065</v>
      </c>
      <c r="Y24" s="43">
        <v>1070</v>
      </c>
      <c r="Z24" s="43">
        <v>1080</v>
      </c>
      <c r="AA24" s="43">
        <v>1.0142180000000001</v>
      </c>
    </row>
    <row r="25" spans="1:27" s="2" customFormat="1" x14ac:dyDescent="0.35">
      <c r="A25" s="18"/>
      <c r="B25" s="19"/>
      <c r="C25" s="3"/>
      <c r="E25" s="33">
        <v>2025</v>
      </c>
      <c r="F25" s="33"/>
      <c r="G25" s="33"/>
      <c r="H25" s="33"/>
      <c r="I25" s="5"/>
      <c r="J25" s="362"/>
      <c r="K25" s="363"/>
      <c r="L25" s="363"/>
      <c r="M25" s="363"/>
      <c r="N25" s="363"/>
      <c r="P25" s="43" t="s">
        <v>81</v>
      </c>
      <c r="Q25" s="43">
        <v>1050</v>
      </c>
      <c r="R25" s="43">
        <v>1055</v>
      </c>
      <c r="S25" s="43">
        <v>1055</v>
      </c>
      <c r="T25" s="43">
        <v>1055</v>
      </c>
      <c r="U25" s="43">
        <v>1065</v>
      </c>
      <c r="V25" s="43">
        <v>1070</v>
      </c>
      <c r="W25" s="43">
        <v>1075</v>
      </c>
      <c r="X25" s="43">
        <v>1075</v>
      </c>
      <c r="Y25" s="43">
        <v>1080</v>
      </c>
      <c r="Z25" s="43">
        <v>1095</v>
      </c>
      <c r="AA25" s="43">
        <v>1.0140849999999999</v>
      </c>
    </row>
    <row r="26" spans="1:27" x14ac:dyDescent="0.35">
      <c r="A26" s="364" t="s">
        <v>71</v>
      </c>
      <c r="B26" s="364"/>
      <c r="E26" s="33">
        <v>2026</v>
      </c>
      <c r="F26" s="33"/>
      <c r="G26" s="33"/>
      <c r="H26" s="33"/>
      <c r="I26" s="5"/>
      <c r="P26" s="43" t="s">
        <v>82</v>
      </c>
      <c r="Q26" s="43">
        <v>1055</v>
      </c>
      <c r="R26" s="43">
        <v>1060</v>
      </c>
      <c r="S26" s="43">
        <v>1060</v>
      </c>
      <c r="T26" s="43">
        <v>1060</v>
      </c>
      <c r="U26" s="43">
        <v>1070</v>
      </c>
      <c r="V26" s="43">
        <v>1075</v>
      </c>
      <c r="W26" s="43">
        <v>1080</v>
      </c>
      <c r="X26" s="43">
        <v>1080</v>
      </c>
      <c r="Y26" s="43">
        <v>1085</v>
      </c>
      <c r="Z26" s="43">
        <v>1095</v>
      </c>
      <c r="AA26" s="43">
        <v>1.014019</v>
      </c>
    </row>
    <row r="27" spans="1:27" x14ac:dyDescent="0.35">
      <c r="A27" s="5" t="s">
        <v>28</v>
      </c>
      <c r="B27" s="5"/>
      <c r="E27" s="33">
        <v>2027</v>
      </c>
      <c r="F27" s="33"/>
      <c r="G27" s="33"/>
      <c r="H27" s="33"/>
      <c r="I27" s="5"/>
      <c r="P27" s="43" t="s">
        <v>83</v>
      </c>
      <c r="Q27" s="43">
        <v>1060</v>
      </c>
      <c r="R27" s="43">
        <v>1065</v>
      </c>
      <c r="S27" s="43">
        <v>1065</v>
      </c>
      <c r="T27" s="43">
        <v>1065</v>
      </c>
      <c r="U27" s="43">
        <v>1075</v>
      </c>
      <c r="V27" s="43">
        <v>1080</v>
      </c>
      <c r="W27" s="43">
        <v>1085</v>
      </c>
      <c r="X27" s="43">
        <v>1085</v>
      </c>
      <c r="Y27" s="43">
        <v>1090</v>
      </c>
      <c r="Z27" s="43">
        <v>1110</v>
      </c>
      <c r="AA27" s="43">
        <v>1.0139530000000001</v>
      </c>
    </row>
    <row r="28" spans="1:27" x14ac:dyDescent="0.35">
      <c r="A28" s="5" t="s">
        <v>29</v>
      </c>
      <c r="B28" s="5"/>
      <c r="E28" s="33">
        <v>2028</v>
      </c>
      <c r="F28" s="33"/>
      <c r="G28" s="33"/>
      <c r="H28" s="33"/>
      <c r="I28" s="5"/>
      <c r="P28" s="43" t="s">
        <v>84</v>
      </c>
      <c r="Q28" s="43">
        <v>1065</v>
      </c>
      <c r="R28" s="43">
        <v>1070</v>
      </c>
      <c r="S28" s="43">
        <v>1070</v>
      </c>
      <c r="T28" s="43">
        <v>1070</v>
      </c>
      <c r="U28" s="43">
        <v>1080</v>
      </c>
      <c r="V28" s="43">
        <v>1085</v>
      </c>
      <c r="W28" s="43">
        <v>1090</v>
      </c>
      <c r="X28" s="43">
        <v>1090</v>
      </c>
      <c r="Y28" s="43">
        <v>1100</v>
      </c>
      <c r="Z28" s="43">
        <v>1110</v>
      </c>
      <c r="AA28" s="43">
        <v>1.018519</v>
      </c>
    </row>
    <row r="29" spans="1:27" ht="39.75" customHeight="1" x14ac:dyDescent="0.35">
      <c r="A29" s="5" t="s">
        <v>30</v>
      </c>
      <c r="B29" s="23"/>
      <c r="C29" s="1" t="s">
        <v>43</v>
      </c>
      <c r="E29" s="33">
        <v>2029</v>
      </c>
      <c r="F29" s="33"/>
      <c r="G29" s="33"/>
      <c r="H29" s="33"/>
      <c r="I29" s="5"/>
      <c r="P29" s="43" t="s">
        <v>85</v>
      </c>
      <c r="Q29" s="43">
        <v>1075</v>
      </c>
      <c r="R29" s="43">
        <v>1080</v>
      </c>
      <c r="S29" s="43">
        <v>1080</v>
      </c>
      <c r="T29" s="43">
        <v>1080</v>
      </c>
      <c r="U29" s="43">
        <v>1090</v>
      </c>
      <c r="V29" s="43">
        <v>1095</v>
      </c>
      <c r="W29" s="43">
        <v>1100</v>
      </c>
      <c r="X29" s="43">
        <v>1100</v>
      </c>
      <c r="Y29" s="43">
        <v>1105</v>
      </c>
      <c r="Z29" s="43">
        <v>1120</v>
      </c>
      <c r="AA29" s="43">
        <v>1.0137609999999999</v>
      </c>
    </row>
    <row r="30" spans="1:27" x14ac:dyDescent="0.35">
      <c r="A30" s="5" t="s">
        <v>44</v>
      </c>
      <c r="B30" s="5"/>
      <c r="E30" s="33">
        <v>2030</v>
      </c>
      <c r="F30" s="33"/>
      <c r="G30" s="33"/>
      <c r="H30" s="33"/>
      <c r="I30" s="5"/>
      <c r="P30" s="43" t="s">
        <v>86</v>
      </c>
      <c r="Q30" s="43">
        <v>1080</v>
      </c>
      <c r="R30" s="43">
        <v>1085</v>
      </c>
      <c r="S30" s="43">
        <v>1085</v>
      </c>
      <c r="T30" s="43">
        <v>1085</v>
      </c>
      <c r="U30" s="43">
        <v>1095</v>
      </c>
      <c r="V30" s="43">
        <v>1100</v>
      </c>
      <c r="W30" s="43">
        <v>1105</v>
      </c>
      <c r="X30" s="43">
        <v>1105</v>
      </c>
      <c r="Y30" s="43">
        <v>1110</v>
      </c>
      <c r="Z30" s="43">
        <v>1120</v>
      </c>
      <c r="AA30" s="43">
        <v>1.0136989999999999</v>
      </c>
    </row>
    <row r="31" spans="1:27" x14ac:dyDescent="0.35">
      <c r="A31" s="5" t="s">
        <v>47</v>
      </c>
      <c r="B31" s="5"/>
      <c r="E31" s="33">
        <v>2031</v>
      </c>
      <c r="F31" s="33"/>
      <c r="G31" s="33"/>
      <c r="H31" s="33"/>
      <c r="I31" s="5"/>
      <c r="P31" s="43" t="s">
        <v>87</v>
      </c>
      <c r="Q31" s="43">
        <v>1085</v>
      </c>
      <c r="R31" s="43">
        <v>1090</v>
      </c>
      <c r="S31" s="43">
        <v>1090</v>
      </c>
      <c r="T31" s="43">
        <v>1090</v>
      </c>
      <c r="U31" s="43">
        <v>1100</v>
      </c>
      <c r="V31" s="43">
        <v>1105</v>
      </c>
      <c r="W31" s="43">
        <v>1110</v>
      </c>
      <c r="X31" s="43">
        <v>1110</v>
      </c>
      <c r="Y31" s="43">
        <v>1115</v>
      </c>
      <c r="Z31" s="43">
        <v>1125</v>
      </c>
      <c r="AA31" s="43">
        <v>1.013636</v>
      </c>
    </row>
    <row r="32" spans="1:27" x14ac:dyDescent="0.35">
      <c r="A32" s="5" t="s">
        <v>45</v>
      </c>
      <c r="B32" s="5"/>
      <c r="P32" s="43" t="s">
        <v>88</v>
      </c>
      <c r="Q32" s="43">
        <v>1090</v>
      </c>
      <c r="R32" s="43">
        <v>1095</v>
      </c>
      <c r="S32" s="43">
        <v>1095</v>
      </c>
      <c r="T32" s="43">
        <v>1095</v>
      </c>
      <c r="U32" s="43">
        <v>1105</v>
      </c>
      <c r="V32" s="43">
        <v>1110</v>
      </c>
      <c r="W32" s="43">
        <v>1115</v>
      </c>
      <c r="X32" s="43">
        <v>1115</v>
      </c>
      <c r="Y32" s="43">
        <v>1120</v>
      </c>
      <c r="Z32" s="43">
        <v>1130</v>
      </c>
      <c r="AA32" s="43">
        <v>1.0135749999999999</v>
      </c>
    </row>
    <row r="33" spans="1:16" x14ac:dyDescent="0.35">
      <c r="A33" s="5" t="s">
        <v>46</v>
      </c>
      <c r="B33" s="5"/>
      <c r="E33" s="32"/>
      <c r="F33" s="32"/>
      <c r="G33" s="32"/>
      <c r="H33" s="32"/>
      <c r="I33" s="2"/>
    </row>
    <row r="34" spans="1:16" s="2" customFormat="1" ht="14.25" customHeight="1" x14ac:dyDescent="0.35">
      <c r="A34" s="93"/>
      <c r="B34" s="94"/>
      <c r="C34" s="3"/>
      <c r="E34" s="26"/>
      <c r="F34" s="26"/>
      <c r="G34" s="26"/>
      <c r="H34" s="26"/>
      <c r="I34"/>
      <c r="P34" s="136"/>
    </row>
    <row r="35" spans="1:16" x14ac:dyDescent="0.35">
      <c r="A35" s="80"/>
      <c r="B35" s="80"/>
    </row>
    <row r="57" spans="1:8" x14ac:dyDescent="0.35">
      <c r="A57" s="80"/>
      <c r="B57" s="80"/>
    </row>
    <row r="58" spans="1:8" x14ac:dyDescent="0.35">
      <c r="A58" s="92"/>
      <c r="B58" s="80"/>
      <c r="C58"/>
      <c r="E58"/>
      <c r="F58"/>
      <c r="G58"/>
      <c r="H58"/>
    </row>
  </sheetData>
  <mergeCells count="10">
    <mergeCell ref="C1:G1"/>
    <mergeCell ref="J19:N21"/>
    <mergeCell ref="J23:N25"/>
    <mergeCell ref="A26:B26"/>
    <mergeCell ref="A6:B6"/>
    <mergeCell ref="E9:I9"/>
    <mergeCell ref="E10:H10"/>
    <mergeCell ref="J11:N12"/>
    <mergeCell ref="J13:N17"/>
    <mergeCell ref="B16:B17"/>
  </mergeCells>
  <pageMargins left="0.7" right="0.7" top="0.75" bottom="0.75" header="0.3" footer="0.3"/>
  <pageSetup scale="56"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E57"/>
  <sheetViews>
    <sheetView zoomScale="80" zoomScaleNormal="80" workbookViewId="0"/>
  </sheetViews>
  <sheetFormatPr defaultRowHeight="14.5" x14ac:dyDescent="0.35"/>
  <cols>
    <col min="1" max="1" width="63.6328125" customWidth="1"/>
    <col min="2" max="2" width="73.453125" customWidth="1"/>
    <col min="3" max="3" width="44.453125" style="1" customWidth="1"/>
    <col min="5" max="5" width="9.08984375" style="26"/>
    <col min="6" max="6" width="14.453125" style="26" customWidth="1"/>
    <col min="7" max="7" width="15.453125" style="26" customWidth="1"/>
    <col min="8" max="8" width="18" style="26" customWidth="1"/>
    <col min="9" max="9" width="15.6328125" customWidth="1"/>
    <col min="16" max="16" width="12.54296875" customWidth="1"/>
  </cols>
  <sheetData>
    <row r="1" spans="1:31" ht="51" customHeight="1" x14ac:dyDescent="0.45">
      <c r="A1" s="131" t="s">
        <v>531</v>
      </c>
      <c r="B1" s="52"/>
      <c r="D1" s="404" t="s">
        <v>651</v>
      </c>
      <c r="E1" s="405"/>
      <c r="F1" s="405"/>
      <c r="G1" s="405"/>
      <c r="H1" s="406"/>
    </row>
    <row r="2" spans="1:31" x14ac:dyDescent="0.35">
      <c r="A2" s="238">
        <v>43252</v>
      </c>
    </row>
    <row r="3" spans="1:31" ht="15" customHeight="1" x14ac:dyDescent="0.35">
      <c r="A3" s="4" t="s">
        <v>8</v>
      </c>
      <c r="B3" s="4"/>
    </row>
    <row r="4" spans="1:31" ht="15" customHeight="1" x14ac:dyDescent="0.35">
      <c r="A4" s="15" t="s">
        <v>9</v>
      </c>
      <c r="B4" s="15"/>
    </row>
    <row r="5" spans="1:31" x14ac:dyDescent="0.35">
      <c r="C5" s="1" t="s">
        <v>459</v>
      </c>
    </row>
    <row r="6" spans="1:31" x14ac:dyDescent="0.35">
      <c r="A6" s="368" t="s">
        <v>10</v>
      </c>
      <c r="B6" s="369"/>
      <c r="C6" s="3"/>
    </row>
    <row r="7" spans="1:31" ht="21" customHeight="1" x14ac:dyDescent="0.35">
      <c r="A7" s="6" t="s">
        <v>0</v>
      </c>
      <c r="B7" s="5" t="s">
        <v>134</v>
      </c>
      <c r="C7" s="3"/>
    </row>
    <row r="8" spans="1:31" ht="310.5" customHeight="1" x14ac:dyDescent="0.35">
      <c r="A8" s="6" t="s">
        <v>2</v>
      </c>
      <c r="B8" s="202" t="s">
        <v>650</v>
      </c>
      <c r="C8" s="3"/>
    </row>
    <row r="9" spans="1:31" x14ac:dyDescent="0.35">
      <c r="A9" s="6" t="s">
        <v>1</v>
      </c>
      <c r="B9" s="5" t="s">
        <v>134</v>
      </c>
      <c r="C9" s="3" t="s">
        <v>48</v>
      </c>
      <c r="E9" s="371" t="s">
        <v>53</v>
      </c>
      <c r="F9" s="372"/>
      <c r="G9" s="372"/>
      <c r="H9" s="373"/>
      <c r="I9" s="203" t="str">
        <f>B14</f>
        <v xml:space="preserve">Not load driven </v>
      </c>
      <c r="J9" t="s">
        <v>74</v>
      </c>
      <c r="P9" s="44"/>
      <c r="Q9" s="44"/>
      <c r="R9" s="44"/>
      <c r="S9" s="44"/>
      <c r="T9" s="44"/>
      <c r="U9" s="44"/>
      <c r="V9" s="44"/>
      <c r="W9" s="44"/>
      <c r="X9" s="44"/>
      <c r="Y9" s="44"/>
      <c r="Z9" s="44"/>
      <c r="AA9" s="44"/>
      <c r="AB9" s="44"/>
      <c r="AC9" s="44"/>
      <c r="AD9" s="44"/>
      <c r="AE9" s="44"/>
    </row>
    <row r="10" spans="1:31" ht="48" customHeight="1" x14ac:dyDescent="0.35">
      <c r="A10" s="6" t="s">
        <v>4</v>
      </c>
      <c r="B10" s="5" t="s">
        <v>492</v>
      </c>
      <c r="C10" s="3" t="s">
        <v>3</v>
      </c>
      <c r="E10" s="37" t="s">
        <v>75</v>
      </c>
      <c r="F10" s="38" t="s">
        <v>147</v>
      </c>
      <c r="G10" s="38" t="s">
        <v>146</v>
      </c>
      <c r="H10" s="38" t="s">
        <v>90</v>
      </c>
      <c r="I10" s="38" t="s">
        <v>144</v>
      </c>
      <c r="J10" s="362" t="s">
        <v>92</v>
      </c>
      <c r="K10" s="374"/>
      <c r="L10" s="374"/>
      <c r="M10" s="374"/>
      <c r="N10" s="374"/>
      <c r="P10" s="44"/>
      <c r="Q10" s="44"/>
      <c r="R10" s="44"/>
      <c r="S10" s="44"/>
      <c r="T10" s="44"/>
      <c r="U10" s="44"/>
      <c r="V10" s="44"/>
      <c r="W10" s="44"/>
      <c r="X10" s="44"/>
      <c r="Y10" s="44"/>
      <c r="Z10" s="44"/>
      <c r="AA10" s="44"/>
      <c r="AB10" s="44"/>
      <c r="AC10" s="44"/>
      <c r="AD10" s="44"/>
      <c r="AE10" s="44"/>
    </row>
    <row r="11" spans="1:31" ht="19.5" customHeight="1" x14ac:dyDescent="0.35">
      <c r="A11" s="12" t="s">
        <v>49</v>
      </c>
      <c r="B11" s="11" t="s">
        <v>648</v>
      </c>
      <c r="C11" s="3"/>
      <c r="E11" s="33">
        <v>2018</v>
      </c>
      <c r="F11" s="33"/>
      <c r="G11" s="33"/>
      <c r="H11" s="33"/>
      <c r="I11" s="5"/>
      <c r="J11" s="362"/>
      <c r="K11" s="374"/>
      <c r="L11" s="374"/>
      <c r="M11" s="374"/>
      <c r="N11" s="374"/>
      <c r="P11" s="44"/>
      <c r="Q11" s="44"/>
      <c r="R11" s="44"/>
      <c r="S11" s="44"/>
      <c r="T11" s="44"/>
      <c r="U11" s="44"/>
      <c r="V11" s="44"/>
      <c r="W11" s="44"/>
      <c r="X11" s="44"/>
      <c r="Y11" s="44"/>
      <c r="Z11" s="44"/>
      <c r="AA11" s="44"/>
      <c r="AB11" s="44"/>
      <c r="AC11" s="44"/>
      <c r="AD11" s="44"/>
      <c r="AE11" s="44"/>
    </row>
    <row r="12" spans="1:31" ht="15" customHeight="1" x14ac:dyDescent="0.35">
      <c r="A12" s="12" t="s">
        <v>50</v>
      </c>
      <c r="B12" s="17" t="s">
        <v>134</v>
      </c>
      <c r="C12" s="3"/>
      <c r="E12" s="33">
        <f>+E11+1</f>
        <v>2019</v>
      </c>
      <c r="F12" s="33"/>
      <c r="G12" s="33"/>
      <c r="H12" s="33"/>
      <c r="I12" s="5"/>
      <c r="J12" s="375" t="s">
        <v>91</v>
      </c>
      <c r="K12" s="376"/>
      <c r="L12" s="376"/>
      <c r="M12" s="376"/>
      <c r="N12" s="376"/>
      <c r="P12" s="44"/>
      <c r="Q12" s="43"/>
      <c r="R12" s="43"/>
      <c r="S12" s="43"/>
      <c r="T12" s="43"/>
      <c r="U12" s="43"/>
      <c r="V12" s="43"/>
      <c r="W12" s="43"/>
      <c r="X12" s="43"/>
      <c r="Y12" s="43"/>
      <c r="Z12" s="43"/>
      <c r="AA12" s="43"/>
    </row>
    <row r="13" spans="1:31" ht="50.25" customHeight="1" x14ac:dyDescent="0.35">
      <c r="A13" s="12" t="s">
        <v>51</v>
      </c>
      <c r="B13" s="108" t="s">
        <v>204</v>
      </c>
      <c r="C13" s="3" t="s">
        <v>52</v>
      </c>
      <c r="E13" s="33">
        <f t="shared" ref="E13:E30" si="0">+E12+1</f>
        <v>2020</v>
      </c>
      <c r="F13" s="33"/>
      <c r="G13" s="33"/>
      <c r="H13" s="33"/>
      <c r="I13" s="5"/>
      <c r="J13" s="375"/>
      <c r="K13" s="376"/>
      <c r="L13" s="376"/>
      <c r="M13" s="376"/>
      <c r="N13" s="376"/>
      <c r="P13" s="44"/>
      <c r="Q13" s="43"/>
      <c r="R13" s="43"/>
      <c r="S13" s="43"/>
      <c r="T13" s="43"/>
      <c r="U13" s="43"/>
      <c r="V13" s="43"/>
      <c r="W13" s="43"/>
      <c r="X13" s="43"/>
      <c r="Y13" s="43"/>
      <c r="Z13" s="43"/>
      <c r="AA13" s="43"/>
    </row>
    <row r="14" spans="1:31" ht="21.75" customHeight="1" x14ac:dyDescent="0.35">
      <c r="A14" s="12" t="s">
        <v>53</v>
      </c>
      <c r="B14" s="24" t="s">
        <v>534</v>
      </c>
      <c r="C14" s="3"/>
      <c r="E14" s="33">
        <f t="shared" si="0"/>
        <v>2021</v>
      </c>
      <c r="F14" s="33"/>
      <c r="G14" s="33"/>
      <c r="H14" s="33"/>
      <c r="I14" s="5"/>
      <c r="J14" s="375"/>
      <c r="K14" s="376"/>
      <c r="L14" s="376"/>
      <c r="M14" s="376"/>
      <c r="N14" s="376"/>
      <c r="P14" s="44"/>
      <c r="Q14" s="43"/>
      <c r="R14" s="43"/>
      <c r="S14" s="43"/>
      <c r="T14" s="43"/>
      <c r="U14" s="43"/>
      <c r="V14" s="43"/>
      <c r="W14" s="43"/>
      <c r="X14" s="43"/>
      <c r="Y14" s="43"/>
      <c r="Z14" s="43"/>
      <c r="AA14" s="43"/>
    </row>
    <row r="15" spans="1:31" x14ac:dyDescent="0.35">
      <c r="A15" s="239" t="s">
        <v>41</v>
      </c>
      <c r="B15" s="379" t="s">
        <v>97</v>
      </c>
      <c r="E15" s="33">
        <f t="shared" si="0"/>
        <v>2022</v>
      </c>
      <c r="F15" s="33"/>
      <c r="G15" s="33"/>
      <c r="H15" s="33"/>
      <c r="I15" s="5"/>
      <c r="J15" s="375"/>
      <c r="K15" s="376"/>
      <c r="L15" s="376"/>
      <c r="M15" s="376"/>
      <c r="N15" s="376"/>
      <c r="P15" s="44"/>
      <c r="Q15" s="43"/>
      <c r="R15" s="43"/>
      <c r="S15" s="43"/>
      <c r="T15" s="43"/>
      <c r="U15" s="43"/>
      <c r="V15" s="43"/>
      <c r="W15" s="43"/>
      <c r="X15" s="43"/>
      <c r="Y15" s="43"/>
      <c r="Z15" s="43"/>
      <c r="AA15" s="43"/>
    </row>
    <row r="16" spans="1:31" ht="60.75" customHeight="1" x14ac:dyDescent="0.35">
      <c r="A16" s="239" t="s">
        <v>7</v>
      </c>
      <c r="B16" s="380"/>
      <c r="C16" s="3" t="s">
        <v>21</v>
      </c>
      <c r="E16" s="33">
        <f t="shared" si="0"/>
        <v>2023</v>
      </c>
      <c r="F16" s="33"/>
      <c r="G16" s="33"/>
      <c r="H16" s="33"/>
      <c r="I16" s="5"/>
      <c r="J16" s="377"/>
      <c r="K16" s="378"/>
      <c r="L16" s="378"/>
      <c r="M16" s="378"/>
      <c r="N16" s="378"/>
      <c r="P16" s="44"/>
      <c r="Q16" s="43"/>
      <c r="R16" s="43"/>
      <c r="S16" s="43"/>
      <c r="T16" s="43"/>
      <c r="U16" s="43"/>
      <c r="V16" s="43"/>
      <c r="W16" s="43"/>
      <c r="X16" s="43"/>
      <c r="Y16" s="43"/>
      <c r="Z16" s="43"/>
      <c r="AA16" s="43"/>
    </row>
    <row r="17" spans="1:27" x14ac:dyDescent="0.35">
      <c r="A17" s="89" t="s">
        <v>72</v>
      </c>
      <c r="B17" s="89"/>
      <c r="C17" s="3" t="s">
        <v>73</v>
      </c>
      <c r="E17" s="33">
        <f t="shared" si="0"/>
        <v>2024</v>
      </c>
      <c r="F17" s="33"/>
      <c r="G17" s="33"/>
      <c r="H17" s="33"/>
      <c r="I17" s="5"/>
      <c r="J17" s="34" t="s">
        <v>89</v>
      </c>
      <c r="K17" s="35"/>
      <c r="L17" s="35"/>
      <c r="M17" s="35"/>
      <c r="N17" s="36"/>
      <c r="P17" s="44"/>
      <c r="Q17" s="43"/>
      <c r="R17" s="43"/>
      <c r="S17" s="43"/>
      <c r="T17" s="43"/>
      <c r="U17" s="43"/>
      <c r="V17" s="43"/>
      <c r="W17" s="43"/>
      <c r="X17" s="43"/>
      <c r="Y17" s="43"/>
      <c r="Z17" s="43"/>
      <c r="AA17" s="43"/>
    </row>
    <row r="18" spans="1:27" x14ac:dyDescent="0.35">
      <c r="A18" s="89" t="s">
        <v>68</v>
      </c>
      <c r="B18" s="90"/>
      <c r="C18" s="3" t="s">
        <v>69</v>
      </c>
      <c r="E18" s="33">
        <f t="shared" si="0"/>
        <v>2025</v>
      </c>
      <c r="F18" s="33"/>
      <c r="G18" s="33"/>
      <c r="H18" s="33"/>
      <c r="I18" s="5"/>
      <c r="J18" s="353"/>
      <c r="K18" s="354"/>
      <c r="L18" s="354"/>
      <c r="M18" s="354"/>
      <c r="N18" s="355"/>
      <c r="P18" s="44"/>
      <c r="Q18" s="43"/>
      <c r="R18" s="43"/>
      <c r="S18" s="43"/>
      <c r="T18" s="43"/>
      <c r="U18" s="43"/>
      <c r="V18" s="43"/>
      <c r="W18" s="43"/>
      <c r="X18" s="43"/>
      <c r="Y18" s="43"/>
      <c r="Z18" s="43"/>
      <c r="AA18" s="43"/>
    </row>
    <row r="19" spans="1:27" ht="21" customHeight="1" x14ac:dyDescent="0.35">
      <c r="A19" s="89" t="s">
        <v>67</v>
      </c>
      <c r="B19" s="89"/>
      <c r="C19" s="3" t="s">
        <v>70</v>
      </c>
      <c r="E19" s="33">
        <f t="shared" si="0"/>
        <v>2026</v>
      </c>
      <c r="F19" s="33"/>
      <c r="G19" s="33"/>
      <c r="H19" s="33"/>
      <c r="I19" s="5"/>
      <c r="J19" s="356"/>
      <c r="K19" s="357"/>
      <c r="L19" s="357"/>
      <c r="M19" s="357"/>
      <c r="N19" s="358"/>
      <c r="P19" s="44"/>
      <c r="Q19" s="43"/>
      <c r="R19" s="43"/>
      <c r="S19" s="43"/>
      <c r="T19" s="43"/>
      <c r="U19" s="43"/>
      <c r="V19" s="43"/>
      <c r="W19" s="43"/>
      <c r="X19" s="43"/>
      <c r="Y19" s="43"/>
      <c r="Z19" s="43"/>
      <c r="AA19" s="43"/>
    </row>
    <row r="20" spans="1:27" ht="48.75" customHeight="1" x14ac:dyDescent="0.35">
      <c r="A20" s="5" t="s">
        <v>98</v>
      </c>
      <c r="B20" s="91" t="s">
        <v>134</v>
      </c>
      <c r="C20" s="3" t="s">
        <v>58</v>
      </c>
      <c r="E20" s="33">
        <f t="shared" si="0"/>
        <v>2027</v>
      </c>
      <c r="F20" s="33"/>
      <c r="G20" s="33"/>
      <c r="H20" s="33"/>
      <c r="I20" s="5"/>
      <c r="J20" s="359"/>
      <c r="K20" s="360"/>
      <c r="L20" s="360"/>
      <c r="M20" s="360"/>
      <c r="N20" s="361"/>
      <c r="P20" s="44"/>
      <c r="Q20" s="43"/>
      <c r="R20" s="43"/>
      <c r="S20" s="43"/>
      <c r="T20" s="43"/>
      <c r="U20" s="43"/>
      <c r="V20" s="43"/>
      <c r="W20" s="43"/>
      <c r="X20" s="43"/>
      <c r="Y20" s="43"/>
      <c r="Z20" s="43"/>
      <c r="AA20" s="43"/>
    </row>
    <row r="21" spans="1:27" s="2" customFormat="1" x14ac:dyDescent="0.35">
      <c r="A21" s="6" t="s">
        <v>5</v>
      </c>
      <c r="B21" s="22"/>
      <c r="C21" s="3" t="s">
        <v>6</v>
      </c>
      <c r="E21" s="33">
        <f t="shared" si="0"/>
        <v>2028</v>
      </c>
      <c r="F21" s="33"/>
      <c r="G21" s="33"/>
      <c r="H21" s="33"/>
      <c r="I21" s="5"/>
      <c r="P21" s="44"/>
      <c r="Q21" s="43"/>
      <c r="R21" s="43"/>
      <c r="S21" s="43"/>
      <c r="T21" s="43"/>
      <c r="U21" s="43"/>
      <c r="V21" s="43"/>
      <c r="W21" s="43"/>
      <c r="X21" s="43"/>
      <c r="Y21" s="43"/>
      <c r="Z21" s="43"/>
      <c r="AA21" s="43"/>
    </row>
    <row r="22" spans="1:27" s="2" customFormat="1" ht="34.5" customHeight="1" x14ac:dyDescent="0.35">
      <c r="A22" s="5" t="s">
        <v>55</v>
      </c>
      <c r="B22" s="23" t="s">
        <v>191</v>
      </c>
      <c r="C22" s="3" t="s">
        <v>54</v>
      </c>
      <c r="E22" s="33">
        <f t="shared" si="0"/>
        <v>2029</v>
      </c>
      <c r="F22" s="33"/>
      <c r="G22" s="33"/>
      <c r="H22" s="33"/>
      <c r="I22" s="5"/>
      <c r="J22" s="362" t="s">
        <v>96</v>
      </c>
      <c r="K22" s="363"/>
      <c r="L22" s="363"/>
      <c r="M22" s="363"/>
      <c r="N22" s="363"/>
      <c r="P22" s="43"/>
      <c r="Q22" s="43"/>
      <c r="R22" s="43"/>
      <c r="S22" s="43"/>
      <c r="T22" s="43"/>
      <c r="U22" s="43"/>
      <c r="V22" s="43"/>
      <c r="W22" s="43"/>
      <c r="X22" s="43"/>
      <c r="Y22" s="43"/>
      <c r="Z22" s="43"/>
      <c r="AA22" s="43"/>
    </row>
    <row r="23" spans="1:27" ht="30.75" customHeight="1" x14ac:dyDescent="0.35">
      <c r="A23" s="5" t="s">
        <v>56</v>
      </c>
      <c r="B23" s="22">
        <v>1500000</v>
      </c>
      <c r="C23" s="3" t="s">
        <v>57</v>
      </c>
      <c r="E23" s="33">
        <f t="shared" si="0"/>
        <v>2030</v>
      </c>
      <c r="F23" s="33"/>
      <c r="G23" s="33"/>
      <c r="H23" s="33"/>
      <c r="I23" s="5"/>
      <c r="J23" s="362"/>
      <c r="K23" s="363"/>
      <c r="L23" s="363"/>
      <c r="M23" s="363"/>
      <c r="N23" s="363"/>
      <c r="P23" s="43"/>
      <c r="Q23" s="43"/>
      <c r="R23" s="43"/>
      <c r="S23" s="43"/>
      <c r="T23" s="43"/>
      <c r="U23" s="43"/>
      <c r="V23" s="43"/>
      <c r="W23" s="43"/>
      <c r="X23" s="43"/>
      <c r="Y23" s="43"/>
      <c r="Z23" s="43"/>
      <c r="AA23" s="43"/>
    </row>
    <row r="24" spans="1:27" s="2" customFormat="1" x14ac:dyDescent="0.35">
      <c r="A24" s="18"/>
      <c r="B24" s="19"/>
      <c r="C24" s="3"/>
      <c r="E24" s="33">
        <f t="shared" si="0"/>
        <v>2031</v>
      </c>
      <c r="F24" s="33"/>
      <c r="G24" s="33"/>
      <c r="H24" s="33"/>
      <c r="I24" s="5"/>
      <c r="J24" s="362"/>
      <c r="K24" s="363"/>
      <c r="L24" s="363"/>
      <c r="M24" s="363"/>
      <c r="N24" s="363"/>
      <c r="P24" s="43"/>
      <c r="Q24" s="43"/>
      <c r="R24" s="43"/>
      <c r="S24" s="43"/>
      <c r="T24" s="43"/>
      <c r="U24" s="43"/>
      <c r="V24" s="43"/>
      <c r="W24" s="43"/>
      <c r="X24" s="43"/>
      <c r="Y24" s="43"/>
      <c r="Z24" s="43"/>
      <c r="AA24" s="43"/>
    </row>
    <row r="25" spans="1:27" x14ac:dyDescent="0.35">
      <c r="A25" s="364" t="s">
        <v>71</v>
      </c>
      <c r="B25" s="364"/>
      <c r="E25" s="33">
        <f t="shared" si="0"/>
        <v>2032</v>
      </c>
      <c r="F25" s="33"/>
      <c r="G25" s="33"/>
      <c r="H25" s="33"/>
      <c r="I25" s="5"/>
      <c r="P25" s="43"/>
      <c r="Q25" s="43"/>
      <c r="R25" s="43"/>
      <c r="S25" s="43"/>
      <c r="T25" s="43"/>
      <c r="U25" s="43"/>
      <c r="V25" s="43"/>
      <c r="W25" s="43"/>
      <c r="X25" s="43"/>
      <c r="Y25" s="43"/>
      <c r="Z25" s="43"/>
      <c r="AA25" s="43"/>
    </row>
    <row r="26" spans="1:27" x14ac:dyDescent="0.35">
      <c r="A26" s="5" t="s">
        <v>28</v>
      </c>
      <c r="B26" s="5" t="s">
        <v>361</v>
      </c>
      <c r="E26" s="33">
        <f t="shared" si="0"/>
        <v>2033</v>
      </c>
      <c r="F26" s="33"/>
      <c r="G26" s="33"/>
      <c r="H26" s="33"/>
      <c r="I26" s="5"/>
      <c r="P26" s="43"/>
      <c r="Q26" s="43"/>
      <c r="R26" s="43"/>
      <c r="S26" s="43"/>
      <c r="T26" s="43"/>
      <c r="U26" s="43"/>
      <c r="V26" s="43"/>
      <c r="W26" s="43"/>
      <c r="X26" s="43"/>
      <c r="Y26" s="43"/>
      <c r="Z26" s="43"/>
      <c r="AA26" s="43"/>
    </row>
    <row r="27" spans="1:27" x14ac:dyDescent="0.35">
      <c r="A27" s="5" t="s">
        <v>29</v>
      </c>
      <c r="B27" s="5"/>
      <c r="E27" s="33">
        <f t="shared" si="0"/>
        <v>2034</v>
      </c>
      <c r="F27" s="33"/>
      <c r="G27" s="33"/>
      <c r="H27" s="33"/>
      <c r="I27" s="5"/>
      <c r="P27" s="43"/>
      <c r="Q27" s="43"/>
      <c r="R27" s="43"/>
      <c r="S27" s="43"/>
      <c r="T27" s="43"/>
      <c r="U27" s="43"/>
      <c r="V27" s="43"/>
      <c r="W27" s="43"/>
      <c r="X27" s="43"/>
      <c r="Y27" s="43"/>
      <c r="Z27" s="43"/>
      <c r="AA27" s="43"/>
    </row>
    <row r="28" spans="1:27" ht="39.75" customHeight="1" x14ac:dyDescent="0.35">
      <c r="A28" s="5" t="s">
        <v>30</v>
      </c>
      <c r="B28" s="23"/>
      <c r="C28" s="1" t="s">
        <v>43</v>
      </c>
      <c r="E28" s="33">
        <f t="shared" si="0"/>
        <v>2035</v>
      </c>
      <c r="F28" s="33"/>
      <c r="G28" s="33"/>
      <c r="H28" s="33"/>
      <c r="I28" s="5"/>
      <c r="P28" s="43"/>
      <c r="Q28" s="43"/>
      <c r="R28" s="43"/>
      <c r="S28" s="43"/>
      <c r="T28" s="43"/>
      <c r="U28" s="43"/>
      <c r="V28" s="43"/>
      <c r="W28" s="43"/>
      <c r="X28" s="43"/>
      <c r="Y28" s="43"/>
      <c r="Z28" s="43"/>
      <c r="AA28" s="43"/>
    </row>
    <row r="29" spans="1:27" x14ac:dyDescent="0.35">
      <c r="A29" s="5" t="s">
        <v>44</v>
      </c>
      <c r="B29" s="5"/>
      <c r="E29" s="33">
        <f t="shared" si="0"/>
        <v>2036</v>
      </c>
      <c r="F29" s="33"/>
      <c r="G29" s="33"/>
      <c r="H29" s="33"/>
      <c r="I29" s="5"/>
      <c r="P29" s="43"/>
      <c r="Q29" s="43"/>
      <c r="R29" s="43"/>
      <c r="S29" s="43"/>
      <c r="T29" s="43"/>
      <c r="U29" s="43"/>
      <c r="V29" s="43"/>
      <c r="W29" s="43"/>
      <c r="X29" s="43"/>
      <c r="Y29" s="43"/>
      <c r="Z29" s="43"/>
      <c r="AA29" s="43"/>
    </row>
    <row r="30" spans="1:27" x14ac:dyDescent="0.35">
      <c r="A30" s="5" t="s">
        <v>47</v>
      </c>
      <c r="B30" s="5"/>
      <c r="E30" s="33">
        <f t="shared" si="0"/>
        <v>2037</v>
      </c>
      <c r="F30" s="33"/>
      <c r="G30" s="33"/>
      <c r="H30" s="33"/>
      <c r="I30" s="5"/>
      <c r="P30" s="43"/>
      <c r="Q30" s="43"/>
      <c r="R30" s="43"/>
      <c r="S30" s="43"/>
      <c r="T30" s="43"/>
      <c r="U30" s="43"/>
      <c r="V30" s="43"/>
      <c r="W30" s="43"/>
      <c r="X30" s="43"/>
      <c r="Y30" s="43"/>
      <c r="Z30" s="43"/>
      <c r="AA30" s="43"/>
    </row>
    <row r="31" spans="1:27" x14ac:dyDescent="0.35">
      <c r="A31" s="5" t="s">
        <v>45</v>
      </c>
      <c r="B31" s="5"/>
      <c r="P31" s="43"/>
      <c r="Q31" s="43"/>
      <c r="R31" s="43"/>
      <c r="S31" s="43"/>
      <c r="T31" s="43"/>
      <c r="U31" s="43"/>
      <c r="V31" s="43"/>
      <c r="W31" s="43"/>
      <c r="X31" s="43"/>
      <c r="Y31" s="43"/>
      <c r="Z31" s="43"/>
      <c r="AA31" s="43"/>
    </row>
    <row r="32" spans="1:27" x14ac:dyDescent="0.35">
      <c r="A32" s="5" t="s">
        <v>46</v>
      </c>
      <c r="B32" s="5"/>
      <c r="E32" s="32"/>
      <c r="F32" s="32"/>
      <c r="G32" s="32"/>
      <c r="H32" s="32"/>
      <c r="I32" s="2"/>
    </row>
    <row r="33" spans="1:9" s="2" customFormat="1" ht="18" customHeight="1" x14ac:dyDescent="0.35">
      <c r="A33" s="93"/>
      <c r="B33" s="94"/>
      <c r="C33" s="3"/>
      <c r="E33" s="26"/>
      <c r="F33" s="26"/>
      <c r="G33" s="26"/>
      <c r="H33" s="26"/>
      <c r="I33"/>
    </row>
    <row r="34" spans="1:9" x14ac:dyDescent="0.35">
      <c r="A34" s="80"/>
      <c r="B34" s="80"/>
    </row>
    <row r="35" spans="1:9" x14ac:dyDescent="0.35">
      <c r="A35" s="80"/>
      <c r="B35" s="80"/>
    </row>
    <row r="38" spans="1:9" x14ac:dyDescent="0.35">
      <c r="C38" s="124"/>
    </row>
    <row r="57" spans="1:8" x14ac:dyDescent="0.35">
      <c r="A57" s="92"/>
      <c r="B57" s="80"/>
      <c r="C57"/>
      <c r="E57"/>
      <c r="F57"/>
      <c r="G57"/>
      <c r="H57"/>
    </row>
  </sheetData>
  <mergeCells count="9">
    <mergeCell ref="J18:N20"/>
    <mergeCell ref="J22:N24"/>
    <mergeCell ref="A25:B25"/>
    <mergeCell ref="D1:H1"/>
    <mergeCell ref="A6:B6"/>
    <mergeCell ref="E9:H9"/>
    <mergeCell ref="J10:N11"/>
    <mergeCell ref="J12:N16"/>
    <mergeCell ref="B15:B16"/>
  </mergeCells>
  <pageMargins left="0.7" right="0.7" top="0.75" bottom="0.75" header="0.3" footer="0.3"/>
  <pageSetup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AA57"/>
  <sheetViews>
    <sheetView zoomScale="80" zoomScaleNormal="80" workbookViewId="0"/>
  </sheetViews>
  <sheetFormatPr defaultRowHeight="14.5" x14ac:dyDescent="0.35"/>
  <cols>
    <col min="1" max="1" width="63.6328125" customWidth="1"/>
    <col min="2" max="2" width="73.453125" customWidth="1"/>
    <col min="3" max="3" width="44.453125" style="1" customWidth="1"/>
    <col min="5" max="5" width="9.08984375" style="26"/>
    <col min="6" max="6" width="14.453125" style="26" customWidth="1"/>
    <col min="7" max="7" width="15.453125" style="26" customWidth="1"/>
    <col min="8" max="8" width="18" style="26" customWidth="1"/>
    <col min="9" max="9" width="15.6328125" customWidth="1"/>
    <col min="16" max="16" width="11.453125" style="135" customWidth="1"/>
  </cols>
  <sheetData>
    <row r="1" spans="1:27" ht="62.25" customHeight="1" x14ac:dyDescent="0.45">
      <c r="A1" s="125" t="s">
        <v>581</v>
      </c>
      <c r="B1" s="52"/>
      <c r="D1" s="365" t="s">
        <v>654</v>
      </c>
      <c r="E1" s="366"/>
      <c r="F1" s="366"/>
      <c r="G1" s="366"/>
      <c r="H1" s="367"/>
    </row>
    <row r="2" spans="1:27" x14ac:dyDescent="0.35">
      <c r="A2" s="238">
        <v>43252</v>
      </c>
    </row>
    <row r="3" spans="1:27" ht="15" customHeight="1" x14ac:dyDescent="0.35">
      <c r="A3" s="4" t="s">
        <v>8</v>
      </c>
      <c r="B3" s="4"/>
    </row>
    <row r="4" spans="1:27" ht="15" customHeight="1" x14ac:dyDescent="0.35">
      <c r="A4" s="15" t="s">
        <v>9</v>
      </c>
      <c r="B4" s="15"/>
    </row>
    <row r="5" spans="1:27" x14ac:dyDescent="0.35">
      <c r="C5" s="1" t="s">
        <v>31</v>
      </c>
    </row>
    <row r="6" spans="1:27" x14ac:dyDescent="0.35">
      <c r="A6" s="368" t="s">
        <v>10</v>
      </c>
      <c r="B6" s="369"/>
      <c r="C6" s="3"/>
    </row>
    <row r="7" spans="1:27" ht="21" customHeight="1" x14ac:dyDescent="0.35">
      <c r="A7" s="6" t="s">
        <v>0</v>
      </c>
      <c r="B7" s="5"/>
      <c r="C7" s="3"/>
    </row>
    <row r="8" spans="1:27" ht="90.75" customHeight="1" x14ac:dyDescent="0.35">
      <c r="A8" s="6" t="s">
        <v>2</v>
      </c>
      <c r="B8" s="202" t="s">
        <v>652</v>
      </c>
      <c r="C8" s="3"/>
      <c r="E8" s="370" t="s">
        <v>100</v>
      </c>
      <c r="F8" s="370"/>
      <c r="G8" s="370"/>
      <c r="H8" s="370"/>
      <c r="I8" s="370"/>
    </row>
    <row r="9" spans="1:27" ht="15" thickBot="1" x14ac:dyDescent="0.4">
      <c r="A9" s="6" t="s">
        <v>1</v>
      </c>
      <c r="B9" s="5"/>
      <c r="C9" s="3" t="s">
        <v>48</v>
      </c>
      <c r="E9" s="371" t="s">
        <v>53</v>
      </c>
      <c r="F9" s="372"/>
      <c r="G9" s="372"/>
      <c r="H9" s="373"/>
      <c r="I9" s="246" t="s">
        <v>517</v>
      </c>
      <c r="J9" t="s">
        <v>74</v>
      </c>
      <c r="P9" s="43" t="s">
        <v>76</v>
      </c>
      <c r="Q9" s="43"/>
      <c r="R9" s="43"/>
      <c r="S9" s="43"/>
      <c r="T9" s="43"/>
      <c r="U9" s="43"/>
      <c r="V9" s="43"/>
      <c r="W9" s="43"/>
      <c r="X9" s="43"/>
      <c r="Y9" s="43"/>
      <c r="Z9" s="43"/>
      <c r="AA9" s="43"/>
    </row>
    <row r="10" spans="1:27" ht="48" customHeight="1" thickBot="1" x14ac:dyDescent="0.4">
      <c r="A10" s="6" t="s">
        <v>4</v>
      </c>
      <c r="B10" s="5"/>
      <c r="C10" s="3" t="s">
        <v>3</v>
      </c>
      <c r="E10" s="37" t="s">
        <v>75</v>
      </c>
      <c r="F10" s="38" t="s">
        <v>147</v>
      </c>
      <c r="G10" s="38" t="s">
        <v>146</v>
      </c>
      <c r="H10" s="38" t="s">
        <v>90</v>
      </c>
      <c r="I10" s="38" t="s">
        <v>144</v>
      </c>
      <c r="J10" s="362" t="s">
        <v>92</v>
      </c>
      <c r="K10" s="374"/>
      <c r="L10" s="374"/>
      <c r="M10" s="374"/>
      <c r="N10" s="374"/>
      <c r="P10" s="43" t="s">
        <v>77</v>
      </c>
      <c r="Q10" s="48">
        <v>0.9</v>
      </c>
      <c r="R10" s="46">
        <v>0.8</v>
      </c>
      <c r="S10" s="46">
        <v>0.7</v>
      </c>
      <c r="T10" s="47">
        <v>0.6</v>
      </c>
      <c r="U10" s="48">
        <v>0.5</v>
      </c>
      <c r="V10" s="46">
        <v>0.4</v>
      </c>
      <c r="W10" s="46">
        <v>0.3</v>
      </c>
      <c r="X10" s="46">
        <v>0.2</v>
      </c>
      <c r="Y10" s="46">
        <v>0.1</v>
      </c>
      <c r="Z10" s="46">
        <v>0.05</v>
      </c>
      <c r="AA10" s="45">
        <v>18537</v>
      </c>
    </row>
    <row r="11" spans="1:27" ht="19.5" customHeight="1" x14ac:dyDescent="0.35">
      <c r="A11" s="12" t="s">
        <v>49</v>
      </c>
      <c r="B11" s="12" t="s">
        <v>517</v>
      </c>
      <c r="C11" s="3"/>
      <c r="E11" s="33">
        <v>2012</v>
      </c>
      <c r="F11" s="33"/>
      <c r="G11" s="33"/>
      <c r="H11" s="33"/>
      <c r="I11" s="5"/>
      <c r="J11" s="362"/>
      <c r="K11" s="374"/>
      <c r="L11" s="374"/>
      <c r="M11" s="374"/>
      <c r="N11" s="374"/>
      <c r="P11" s="43">
        <v>2011</v>
      </c>
      <c r="Q11" s="43">
        <v>1030</v>
      </c>
      <c r="R11" s="43">
        <v>1035</v>
      </c>
      <c r="S11" s="43">
        <v>1040</v>
      </c>
      <c r="T11" s="43">
        <v>1050</v>
      </c>
      <c r="U11" s="43">
        <v>1070</v>
      </c>
      <c r="V11" s="43">
        <v>1075</v>
      </c>
      <c r="W11" s="43">
        <v>1090</v>
      </c>
      <c r="X11" s="43">
        <v>1095</v>
      </c>
      <c r="Y11" s="43">
        <v>1110</v>
      </c>
      <c r="Z11" s="43">
        <v>1110</v>
      </c>
      <c r="AA11" s="43">
        <v>1.0373829999999999</v>
      </c>
    </row>
    <row r="12" spans="1:27" ht="15" customHeight="1" x14ac:dyDescent="0.35">
      <c r="A12" s="12" t="s">
        <v>50</v>
      </c>
      <c r="B12" s="12"/>
      <c r="C12" s="3"/>
      <c r="E12" s="33">
        <v>2013</v>
      </c>
      <c r="F12" s="33"/>
      <c r="G12" s="33"/>
      <c r="H12" s="33"/>
      <c r="I12" s="5"/>
      <c r="J12" s="375" t="s">
        <v>91</v>
      </c>
      <c r="K12" s="376"/>
      <c r="L12" s="376"/>
      <c r="M12" s="376"/>
      <c r="N12" s="376"/>
      <c r="P12" s="43">
        <v>2012</v>
      </c>
      <c r="Q12" s="43">
        <v>1050</v>
      </c>
      <c r="R12" s="43">
        <v>1055</v>
      </c>
      <c r="S12" s="43">
        <v>1060</v>
      </c>
      <c r="T12" s="43">
        <v>1070</v>
      </c>
      <c r="U12" s="43">
        <v>1090</v>
      </c>
      <c r="V12" s="43">
        <v>1095</v>
      </c>
      <c r="W12" s="43">
        <v>1115</v>
      </c>
      <c r="X12" s="43">
        <v>1120</v>
      </c>
      <c r="Y12" s="43">
        <v>1125</v>
      </c>
      <c r="Z12" s="43">
        <v>1135</v>
      </c>
      <c r="AA12" s="43">
        <v>1.0321100000000001</v>
      </c>
    </row>
    <row r="13" spans="1:27" x14ac:dyDescent="0.35">
      <c r="A13" s="12" t="s">
        <v>51</v>
      </c>
      <c r="B13" s="12"/>
      <c r="C13" s="3" t="s">
        <v>52</v>
      </c>
      <c r="E13" s="33">
        <v>2014</v>
      </c>
      <c r="F13" s="33"/>
      <c r="G13" s="33"/>
      <c r="H13" s="33"/>
      <c r="I13" s="5"/>
      <c r="J13" s="375"/>
      <c r="K13" s="376"/>
      <c r="L13" s="376"/>
      <c r="M13" s="376"/>
      <c r="N13" s="376"/>
      <c r="P13" s="43">
        <v>2013</v>
      </c>
      <c r="Q13" s="43">
        <v>1065</v>
      </c>
      <c r="R13" s="43">
        <v>1070</v>
      </c>
      <c r="S13" s="43">
        <v>1075</v>
      </c>
      <c r="T13" s="43">
        <v>1085</v>
      </c>
      <c r="U13" s="43">
        <v>1105</v>
      </c>
      <c r="V13" s="43">
        <v>1110</v>
      </c>
      <c r="W13" s="43">
        <v>1130</v>
      </c>
      <c r="X13" s="43">
        <v>1135</v>
      </c>
      <c r="Y13" s="43">
        <v>1150</v>
      </c>
      <c r="Z13" s="43">
        <v>1150</v>
      </c>
      <c r="AA13" s="43">
        <v>1.040724</v>
      </c>
    </row>
    <row r="14" spans="1:27" ht="21.75" customHeight="1" x14ac:dyDescent="0.35">
      <c r="A14" s="12" t="s">
        <v>53</v>
      </c>
      <c r="B14" s="24"/>
      <c r="C14" s="3"/>
      <c r="E14" s="33">
        <v>2015</v>
      </c>
      <c r="F14" s="33"/>
      <c r="G14" s="33"/>
      <c r="H14" s="33"/>
      <c r="I14" s="5"/>
      <c r="J14" s="375"/>
      <c r="K14" s="376"/>
      <c r="L14" s="376"/>
      <c r="M14" s="376"/>
      <c r="N14" s="376"/>
      <c r="P14" s="43">
        <v>2014</v>
      </c>
      <c r="Q14" s="43">
        <v>1080</v>
      </c>
      <c r="R14" s="43">
        <v>1085</v>
      </c>
      <c r="S14" s="43">
        <v>1090</v>
      </c>
      <c r="T14" s="43">
        <v>1100</v>
      </c>
      <c r="U14" s="43">
        <v>1120</v>
      </c>
      <c r="V14" s="43">
        <v>1125</v>
      </c>
      <c r="W14" s="43">
        <v>1145</v>
      </c>
      <c r="X14" s="43">
        <v>1150</v>
      </c>
      <c r="Y14" s="43">
        <v>1165</v>
      </c>
      <c r="Z14" s="43">
        <v>1170</v>
      </c>
      <c r="AA14" s="43">
        <v>1.040179</v>
      </c>
    </row>
    <row r="15" spans="1:27" x14ac:dyDescent="0.35">
      <c r="A15" s="88" t="s">
        <v>41</v>
      </c>
      <c r="B15" s="407" t="s">
        <v>97</v>
      </c>
      <c r="E15" s="33">
        <v>2016</v>
      </c>
      <c r="F15" s="33"/>
      <c r="G15" s="33"/>
      <c r="H15" s="33"/>
      <c r="I15" s="5"/>
      <c r="J15" s="375"/>
      <c r="K15" s="376"/>
      <c r="L15" s="376"/>
      <c r="M15" s="376"/>
      <c r="N15" s="376"/>
      <c r="P15" s="43">
        <v>2015</v>
      </c>
      <c r="Q15" s="43">
        <v>1095</v>
      </c>
      <c r="R15" s="43">
        <v>1100</v>
      </c>
      <c r="S15" s="43">
        <v>1105</v>
      </c>
      <c r="T15" s="43">
        <v>1115</v>
      </c>
      <c r="U15" s="43">
        <v>1135</v>
      </c>
      <c r="V15" s="43">
        <v>1140</v>
      </c>
      <c r="W15" s="43">
        <v>1160</v>
      </c>
      <c r="X15" s="43">
        <v>1165</v>
      </c>
      <c r="Y15" s="43">
        <v>1170</v>
      </c>
      <c r="Z15" s="43">
        <v>1180</v>
      </c>
      <c r="AA15" s="43">
        <v>1.030837</v>
      </c>
    </row>
    <row r="16" spans="1:27" ht="60.75" customHeight="1" x14ac:dyDescent="0.35">
      <c r="A16" s="88" t="s">
        <v>7</v>
      </c>
      <c r="B16" s="408"/>
      <c r="C16" s="3" t="s">
        <v>21</v>
      </c>
      <c r="E16" s="33">
        <v>2017</v>
      </c>
      <c r="F16" s="33"/>
      <c r="G16" s="33"/>
      <c r="H16" s="33"/>
      <c r="I16" s="5"/>
      <c r="J16" s="377"/>
      <c r="K16" s="378"/>
      <c r="L16" s="378"/>
      <c r="M16" s="378"/>
      <c r="N16" s="378"/>
      <c r="P16" s="43">
        <v>2016</v>
      </c>
      <c r="Q16" s="43">
        <v>1105</v>
      </c>
      <c r="R16" s="43">
        <v>1110</v>
      </c>
      <c r="S16" s="43">
        <v>1115</v>
      </c>
      <c r="T16" s="43">
        <v>1125</v>
      </c>
      <c r="U16" s="43">
        <v>1145</v>
      </c>
      <c r="V16" s="43">
        <v>1150</v>
      </c>
      <c r="W16" s="43">
        <v>1170</v>
      </c>
      <c r="X16" s="43">
        <v>1175</v>
      </c>
      <c r="Y16" s="43">
        <v>1190</v>
      </c>
      <c r="Z16" s="43">
        <v>1195</v>
      </c>
      <c r="AA16" s="43">
        <v>1.039301</v>
      </c>
    </row>
    <row r="17" spans="1:27" x14ac:dyDescent="0.35">
      <c r="A17" s="89" t="s">
        <v>72</v>
      </c>
      <c r="B17" s="89"/>
      <c r="C17" s="3" t="s">
        <v>73</v>
      </c>
      <c r="E17" s="33">
        <v>2018</v>
      </c>
      <c r="F17" s="33"/>
      <c r="G17" s="33"/>
      <c r="H17" s="33"/>
      <c r="I17" s="5"/>
      <c r="J17" s="34" t="s">
        <v>89</v>
      </c>
      <c r="K17" s="35"/>
      <c r="L17" s="35"/>
      <c r="M17" s="35"/>
      <c r="N17" s="36"/>
      <c r="P17" s="43">
        <v>2017</v>
      </c>
      <c r="Q17" s="43">
        <v>1115</v>
      </c>
      <c r="R17" s="43">
        <v>1120</v>
      </c>
      <c r="S17" s="43">
        <v>1125</v>
      </c>
      <c r="T17" s="43">
        <v>1135</v>
      </c>
      <c r="U17" s="43">
        <v>1155</v>
      </c>
      <c r="V17" s="43">
        <v>1160</v>
      </c>
      <c r="W17" s="43">
        <v>1180</v>
      </c>
      <c r="X17" s="43">
        <v>1185</v>
      </c>
      <c r="Y17" s="43">
        <v>1195</v>
      </c>
      <c r="Z17" s="43">
        <v>1205</v>
      </c>
      <c r="AA17" s="43">
        <v>1.034632</v>
      </c>
    </row>
    <row r="18" spans="1:27" x14ac:dyDescent="0.35">
      <c r="A18" s="89" t="s">
        <v>68</v>
      </c>
      <c r="B18" s="90"/>
      <c r="C18" s="3" t="s">
        <v>69</v>
      </c>
      <c r="E18" s="33">
        <v>2019</v>
      </c>
      <c r="F18" s="33"/>
      <c r="G18" s="33"/>
      <c r="H18" s="33"/>
      <c r="I18" s="5"/>
      <c r="J18" s="353"/>
      <c r="K18" s="354"/>
      <c r="L18" s="354"/>
      <c r="M18" s="354"/>
      <c r="N18" s="355"/>
      <c r="P18" s="43">
        <v>2018</v>
      </c>
      <c r="Q18" s="43">
        <v>1125</v>
      </c>
      <c r="R18" s="43">
        <v>1130</v>
      </c>
      <c r="S18" s="43">
        <v>1140</v>
      </c>
      <c r="T18" s="43">
        <v>1150</v>
      </c>
      <c r="U18" s="43">
        <v>1170</v>
      </c>
      <c r="V18" s="43">
        <v>1175</v>
      </c>
      <c r="W18" s="43">
        <v>1195</v>
      </c>
      <c r="X18" s="43">
        <v>1200</v>
      </c>
      <c r="Y18" s="43">
        <v>1215</v>
      </c>
      <c r="Z18" s="43">
        <v>1215</v>
      </c>
      <c r="AA18" s="43">
        <v>1.038462</v>
      </c>
    </row>
    <row r="19" spans="1:27" ht="21" customHeight="1" x14ac:dyDescent="0.35">
      <c r="A19" s="89" t="s">
        <v>67</v>
      </c>
      <c r="B19" s="89"/>
      <c r="C19" s="3" t="s">
        <v>70</v>
      </c>
      <c r="E19" s="33">
        <v>2020</v>
      </c>
      <c r="F19" s="33"/>
      <c r="G19" s="33"/>
      <c r="H19" s="33"/>
      <c r="I19" s="5"/>
      <c r="J19" s="356"/>
      <c r="K19" s="357"/>
      <c r="L19" s="357"/>
      <c r="M19" s="357"/>
      <c r="N19" s="358"/>
      <c r="P19" s="43">
        <v>2019</v>
      </c>
      <c r="Q19" s="43">
        <v>1135</v>
      </c>
      <c r="R19" s="43">
        <v>1140</v>
      </c>
      <c r="S19" s="43">
        <v>1150</v>
      </c>
      <c r="T19" s="43">
        <v>1160</v>
      </c>
      <c r="U19" s="43">
        <v>1180</v>
      </c>
      <c r="V19" s="43">
        <v>1185</v>
      </c>
      <c r="W19" s="43">
        <v>1205</v>
      </c>
      <c r="X19" s="43">
        <v>1210</v>
      </c>
      <c r="Y19" s="43">
        <v>1225</v>
      </c>
      <c r="Z19" s="43">
        <v>1230</v>
      </c>
      <c r="AA19" s="43">
        <v>1.0381359999999999</v>
      </c>
    </row>
    <row r="20" spans="1:27" ht="48.75" customHeight="1" x14ac:dyDescent="0.35">
      <c r="A20" s="5" t="s">
        <v>98</v>
      </c>
      <c r="B20" s="91" t="s">
        <v>99</v>
      </c>
      <c r="C20" s="3" t="s">
        <v>58</v>
      </c>
      <c r="E20" s="33">
        <v>2021</v>
      </c>
      <c r="F20" s="33"/>
      <c r="G20" s="33"/>
      <c r="H20" s="33"/>
      <c r="I20" s="5"/>
      <c r="J20" s="359"/>
      <c r="K20" s="360"/>
      <c r="L20" s="360"/>
      <c r="M20" s="360"/>
      <c r="N20" s="361"/>
      <c r="P20" s="43">
        <v>2020</v>
      </c>
      <c r="Q20" s="43">
        <v>1145</v>
      </c>
      <c r="R20" s="43">
        <v>1150</v>
      </c>
      <c r="S20" s="43">
        <v>1155</v>
      </c>
      <c r="T20" s="43">
        <v>1170</v>
      </c>
      <c r="U20" s="43">
        <v>1190</v>
      </c>
      <c r="V20" s="43">
        <v>1195</v>
      </c>
      <c r="W20" s="43">
        <v>1215</v>
      </c>
      <c r="X20" s="43">
        <v>1225</v>
      </c>
      <c r="Y20" s="43">
        <v>1235</v>
      </c>
      <c r="Z20" s="43">
        <v>1240</v>
      </c>
      <c r="AA20" s="43">
        <v>1.0378149999999999</v>
      </c>
    </row>
    <row r="21" spans="1:27" s="2" customFormat="1" x14ac:dyDescent="0.35">
      <c r="A21" s="6" t="s">
        <v>5</v>
      </c>
      <c r="B21" s="22">
        <v>500000</v>
      </c>
      <c r="C21" s="3" t="s">
        <v>6</v>
      </c>
      <c r="E21" s="33">
        <v>2022</v>
      </c>
      <c r="F21" s="33"/>
      <c r="G21" s="33"/>
      <c r="H21" s="33"/>
      <c r="I21" s="5"/>
      <c r="P21" s="43" t="s">
        <v>78</v>
      </c>
      <c r="Q21" s="43"/>
      <c r="R21" s="43"/>
      <c r="S21" s="43"/>
      <c r="T21" s="43"/>
      <c r="U21" s="43"/>
      <c r="V21" s="43"/>
      <c r="W21" s="43"/>
      <c r="X21" s="43"/>
      <c r="Y21" s="43"/>
      <c r="Z21" s="43"/>
      <c r="AA21" s="43"/>
    </row>
    <row r="22" spans="1:27" s="2" customFormat="1" ht="34.5" customHeight="1" x14ac:dyDescent="0.35">
      <c r="A22" s="5" t="s">
        <v>55</v>
      </c>
      <c r="B22" s="23" t="s">
        <v>527</v>
      </c>
      <c r="C22" s="3" t="s">
        <v>54</v>
      </c>
      <c r="E22" s="33">
        <v>2023</v>
      </c>
      <c r="F22" s="33"/>
      <c r="G22" s="33"/>
      <c r="H22" s="33"/>
      <c r="I22" s="5"/>
      <c r="J22" s="362" t="s">
        <v>96</v>
      </c>
      <c r="K22" s="363"/>
      <c r="L22" s="363"/>
      <c r="M22" s="363"/>
      <c r="N22" s="363"/>
      <c r="P22" s="43" t="s">
        <v>79</v>
      </c>
      <c r="Q22" s="43">
        <v>1030</v>
      </c>
      <c r="R22" s="43">
        <v>1035</v>
      </c>
      <c r="S22" s="43">
        <v>1035</v>
      </c>
      <c r="T22" s="43">
        <v>1035</v>
      </c>
      <c r="U22" s="43">
        <v>1045</v>
      </c>
      <c r="V22" s="43">
        <v>1050</v>
      </c>
      <c r="W22" s="43">
        <v>1055</v>
      </c>
      <c r="X22" s="43">
        <v>1055</v>
      </c>
      <c r="Y22" s="43">
        <v>1060</v>
      </c>
      <c r="Z22" s="43">
        <v>1070</v>
      </c>
      <c r="AA22" s="43">
        <v>1.014354</v>
      </c>
    </row>
    <row r="23" spans="1:27" ht="30.75" customHeight="1" x14ac:dyDescent="0.35">
      <c r="A23" s="5" t="s">
        <v>56</v>
      </c>
      <c r="B23" s="22"/>
      <c r="C23" s="3" t="s">
        <v>57</v>
      </c>
      <c r="E23" s="33">
        <v>2024</v>
      </c>
      <c r="F23" s="33"/>
      <c r="G23" s="33"/>
      <c r="H23" s="33"/>
      <c r="I23" s="5"/>
      <c r="J23" s="362"/>
      <c r="K23" s="363"/>
      <c r="L23" s="363"/>
      <c r="M23" s="363"/>
      <c r="N23" s="363"/>
      <c r="P23" s="43" t="s">
        <v>80</v>
      </c>
      <c r="Q23" s="43">
        <v>1040</v>
      </c>
      <c r="R23" s="43">
        <v>1045</v>
      </c>
      <c r="S23" s="43">
        <v>1045</v>
      </c>
      <c r="T23" s="43">
        <v>1045</v>
      </c>
      <c r="U23" s="43">
        <v>1055</v>
      </c>
      <c r="V23" s="43">
        <v>1060</v>
      </c>
      <c r="W23" s="43">
        <v>1065</v>
      </c>
      <c r="X23" s="43">
        <v>1065</v>
      </c>
      <c r="Y23" s="43">
        <v>1070</v>
      </c>
      <c r="Z23" s="43">
        <v>1080</v>
      </c>
      <c r="AA23" s="43">
        <v>1.0142180000000001</v>
      </c>
    </row>
    <row r="24" spans="1:27" s="2" customFormat="1" x14ac:dyDescent="0.35">
      <c r="A24" s="18"/>
      <c r="B24" s="19"/>
      <c r="C24" s="3"/>
      <c r="E24" s="33">
        <v>2025</v>
      </c>
      <c r="F24" s="33"/>
      <c r="G24" s="33"/>
      <c r="H24" s="33"/>
      <c r="I24" s="5"/>
      <c r="J24" s="362"/>
      <c r="K24" s="363"/>
      <c r="L24" s="363"/>
      <c r="M24" s="363"/>
      <c r="N24" s="363"/>
      <c r="P24" s="43" t="s">
        <v>81</v>
      </c>
      <c r="Q24" s="43">
        <v>1050</v>
      </c>
      <c r="R24" s="43">
        <v>1055</v>
      </c>
      <c r="S24" s="43">
        <v>1055</v>
      </c>
      <c r="T24" s="43">
        <v>1055</v>
      </c>
      <c r="U24" s="43">
        <v>1065</v>
      </c>
      <c r="V24" s="43">
        <v>1070</v>
      </c>
      <c r="W24" s="43">
        <v>1075</v>
      </c>
      <c r="X24" s="43">
        <v>1075</v>
      </c>
      <c r="Y24" s="43">
        <v>1080</v>
      </c>
      <c r="Z24" s="43">
        <v>1095</v>
      </c>
      <c r="AA24" s="43">
        <v>1.0140849999999999</v>
      </c>
    </row>
    <row r="25" spans="1:27" x14ac:dyDescent="0.35">
      <c r="A25" s="364" t="s">
        <v>71</v>
      </c>
      <c r="B25" s="364"/>
      <c r="E25" s="33">
        <v>2026</v>
      </c>
      <c r="F25" s="33"/>
      <c r="G25" s="33"/>
      <c r="H25" s="33"/>
      <c r="I25" s="5"/>
      <c r="P25" s="43" t="s">
        <v>82</v>
      </c>
      <c r="Q25" s="43">
        <v>1055</v>
      </c>
      <c r="R25" s="43">
        <v>1060</v>
      </c>
      <c r="S25" s="43">
        <v>1060</v>
      </c>
      <c r="T25" s="43">
        <v>1060</v>
      </c>
      <c r="U25" s="43">
        <v>1070</v>
      </c>
      <c r="V25" s="43">
        <v>1075</v>
      </c>
      <c r="W25" s="43">
        <v>1080</v>
      </c>
      <c r="X25" s="43">
        <v>1080</v>
      </c>
      <c r="Y25" s="43">
        <v>1085</v>
      </c>
      <c r="Z25" s="43">
        <v>1095</v>
      </c>
      <c r="AA25" s="43">
        <v>1.014019</v>
      </c>
    </row>
    <row r="26" spans="1:27" x14ac:dyDescent="0.35">
      <c r="A26" s="5" t="s">
        <v>28</v>
      </c>
      <c r="B26" s="5"/>
      <c r="E26" s="33">
        <v>2027</v>
      </c>
      <c r="F26" s="33"/>
      <c r="G26" s="33"/>
      <c r="H26" s="33"/>
      <c r="I26" s="5"/>
      <c r="P26" s="43" t="s">
        <v>83</v>
      </c>
      <c r="Q26" s="43">
        <v>1060</v>
      </c>
      <c r="R26" s="43">
        <v>1065</v>
      </c>
      <c r="S26" s="43">
        <v>1065</v>
      </c>
      <c r="T26" s="43">
        <v>1065</v>
      </c>
      <c r="U26" s="43">
        <v>1075</v>
      </c>
      <c r="V26" s="43">
        <v>1080</v>
      </c>
      <c r="W26" s="43">
        <v>1085</v>
      </c>
      <c r="X26" s="43">
        <v>1085</v>
      </c>
      <c r="Y26" s="43">
        <v>1090</v>
      </c>
      <c r="Z26" s="43">
        <v>1110</v>
      </c>
      <c r="AA26" s="43">
        <v>1.0139530000000001</v>
      </c>
    </row>
    <row r="27" spans="1:27" x14ac:dyDescent="0.35">
      <c r="A27" s="5" t="s">
        <v>29</v>
      </c>
      <c r="B27" s="5"/>
      <c r="E27" s="33">
        <v>2028</v>
      </c>
      <c r="F27" s="33"/>
      <c r="G27" s="33"/>
      <c r="H27" s="33"/>
      <c r="I27" s="5"/>
      <c r="P27" s="43" t="s">
        <v>84</v>
      </c>
      <c r="Q27" s="43">
        <v>1065</v>
      </c>
      <c r="R27" s="43">
        <v>1070</v>
      </c>
      <c r="S27" s="43">
        <v>1070</v>
      </c>
      <c r="T27" s="43">
        <v>1070</v>
      </c>
      <c r="U27" s="43">
        <v>1080</v>
      </c>
      <c r="V27" s="43">
        <v>1085</v>
      </c>
      <c r="W27" s="43">
        <v>1090</v>
      </c>
      <c r="X27" s="43">
        <v>1090</v>
      </c>
      <c r="Y27" s="43">
        <v>1100</v>
      </c>
      <c r="Z27" s="43">
        <v>1110</v>
      </c>
      <c r="AA27" s="43">
        <v>1.018519</v>
      </c>
    </row>
    <row r="28" spans="1:27" ht="39.75" customHeight="1" x14ac:dyDescent="0.35">
      <c r="A28" s="5" t="s">
        <v>30</v>
      </c>
      <c r="B28" s="23"/>
      <c r="C28" s="1" t="s">
        <v>43</v>
      </c>
      <c r="E28" s="33">
        <v>2029</v>
      </c>
      <c r="F28" s="33"/>
      <c r="G28" s="33"/>
      <c r="H28" s="33"/>
      <c r="I28" s="5"/>
      <c r="P28" s="43" t="s">
        <v>85</v>
      </c>
      <c r="Q28" s="43">
        <v>1075</v>
      </c>
      <c r="R28" s="43">
        <v>1080</v>
      </c>
      <c r="S28" s="43">
        <v>1080</v>
      </c>
      <c r="T28" s="43">
        <v>1080</v>
      </c>
      <c r="U28" s="43">
        <v>1090</v>
      </c>
      <c r="V28" s="43">
        <v>1095</v>
      </c>
      <c r="W28" s="43">
        <v>1100</v>
      </c>
      <c r="X28" s="43">
        <v>1100</v>
      </c>
      <c r="Y28" s="43">
        <v>1105</v>
      </c>
      <c r="Z28" s="43">
        <v>1120</v>
      </c>
      <c r="AA28" s="43">
        <v>1.0137609999999999</v>
      </c>
    </row>
    <row r="29" spans="1:27" x14ac:dyDescent="0.35">
      <c r="A29" s="5" t="s">
        <v>44</v>
      </c>
      <c r="B29" s="5"/>
      <c r="E29" s="33">
        <v>2030</v>
      </c>
      <c r="F29" s="33"/>
      <c r="G29" s="33"/>
      <c r="H29" s="33"/>
      <c r="I29" s="5"/>
      <c r="P29" s="43" t="s">
        <v>86</v>
      </c>
      <c r="Q29" s="43">
        <v>1080</v>
      </c>
      <c r="R29" s="43">
        <v>1085</v>
      </c>
      <c r="S29" s="43">
        <v>1085</v>
      </c>
      <c r="T29" s="43">
        <v>1085</v>
      </c>
      <c r="U29" s="43">
        <v>1095</v>
      </c>
      <c r="V29" s="43">
        <v>1100</v>
      </c>
      <c r="W29" s="43">
        <v>1105</v>
      </c>
      <c r="X29" s="43">
        <v>1105</v>
      </c>
      <c r="Y29" s="43">
        <v>1110</v>
      </c>
      <c r="Z29" s="43">
        <v>1120</v>
      </c>
      <c r="AA29" s="43">
        <v>1.0136989999999999</v>
      </c>
    </row>
    <row r="30" spans="1:27" x14ac:dyDescent="0.35">
      <c r="A30" s="5" t="s">
        <v>47</v>
      </c>
      <c r="B30" s="5"/>
      <c r="E30" s="33">
        <v>2031</v>
      </c>
      <c r="F30" s="33"/>
      <c r="G30" s="33"/>
      <c r="H30" s="33"/>
      <c r="I30" s="5"/>
      <c r="P30" s="43" t="s">
        <v>87</v>
      </c>
      <c r="Q30" s="43">
        <v>1085</v>
      </c>
      <c r="R30" s="43">
        <v>1090</v>
      </c>
      <c r="S30" s="43">
        <v>1090</v>
      </c>
      <c r="T30" s="43">
        <v>1090</v>
      </c>
      <c r="U30" s="43">
        <v>1100</v>
      </c>
      <c r="V30" s="43">
        <v>1105</v>
      </c>
      <c r="W30" s="43">
        <v>1110</v>
      </c>
      <c r="X30" s="43">
        <v>1110</v>
      </c>
      <c r="Y30" s="43">
        <v>1115</v>
      </c>
      <c r="Z30" s="43">
        <v>1125</v>
      </c>
      <c r="AA30" s="43">
        <v>1.013636</v>
      </c>
    </row>
    <row r="31" spans="1:27" x14ac:dyDescent="0.35">
      <c r="A31" s="5" t="s">
        <v>45</v>
      </c>
      <c r="B31" s="5"/>
      <c r="P31" s="43" t="s">
        <v>88</v>
      </c>
      <c r="Q31" s="43">
        <v>1090</v>
      </c>
      <c r="R31" s="43">
        <v>1095</v>
      </c>
      <c r="S31" s="43">
        <v>1095</v>
      </c>
      <c r="T31" s="43">
        <v>1095</v>
      </c>
      <c r="U31" s="43">
        <v>1105</v>
      </c>
      <c r="V31" s="43">
        <v>1110</v>
      </c>
      <c r="W31" s="43">
        <v>1115</v>
      </c>
      <c r="X31" s="43">
        <v>1115</v>
      </c>
      <c r="Y31" s="43">
        <v>1120</v>
      </c>
      <c r="Z31" s="43">
        <v>1130</v>
      </c>
      <c r="AA31" s="43">
        <v>1.0135749999999999</v>
      </c>
    </row>
    <row r="32" spans="1:27" x14ac:dyDescent="0.35">
      <c r="A32" s="5" t="s">
        <v>46</v>
      </c>
      <c r="B32" s="5"/>
      <c r="E32" s="32"/>
      <c r="F32" s="32"/>
      <c r="G32" s="32"/>
      <c r="H32" s="32"/>
      <c r="I32" s="2"/>
    </row>
    <row r="33" spans="1:16" s="2" customFormat="1" ht="16.5" customHeight="1" x14ac:dyDescent="0.35">
      <c r="A33" s="93"/>
      <c r="B33" s="94"/>
      <c r="C33" s="3"/>
      <c r="E33" s="26"/>
      <c r="F33" s="26"/>
      <c r="G33" s="26"/>
      <c r="H33" s="26"/>
      <c r="I33"/>
      <c r="P33" s="136"/>
    </row>
    <row r="34" spans="1:16" x14ac:dyDescent="0.35">
      <c r="A34" s="80"/>
      <c r="B34" s="80"/>
    </row>
    <row r="56" spans="1:2" customFormat="1" x14ac:dyDescent="0.35">
      <c r="A56" s="80"/>
      <c r="B56" s="80"/>
    </row>
    <row r="57" spans="1:2" customFormat="1" x14ac:dyDescent="0.35">
      <c r="A57" s="92"/>
      <c r="B57" s="80"/>
    </row>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pageSetup scale="56"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AA57"/>
  <sheetViews>
    <sheetView zoomScale="80" zoomScaleNormal="80" workbookViewId="0"/>
  </sheetViews>
  <sheetFormatPr defaultRowHeight="14.5" x14ac:dyDescent="0.35"/>
  <cols>
    <col min="1" max="1" width="63.6328125" customWidth="1"/>
    <col min="2" max="2" width="73.453125" customWidth="1"/>
    <col min="3" max="3" width="44.453125" style="1" customWidth="1"/>
    <col min="5" max="5" width="9.08984375" style="26"/>
    <col min="6" max="6" width="14.453125" style="26" customWidth="1"/>
    <col min="7" max="7" width="15.453125" style="26" customWidth="1"/>
    <col min="8" max="8" width="18" style="26" customWidth="1"/>
    <col min="9" max="9" width="15.6328125" customWidth="1"/>
    <col min="16" max="16" width="11.453125" style="135" customWidth="1"/>
  </cols>
  <sheetData>
    <row r="1" spans="1:27" ht="62.25" customHeight="1" x14ac:dyDescent="0.45">
      <c r="A1" s="125" t="s">
        <v>580</v>
      </c>
      <c r="B1" s="52"/>
      <c r="D1" s="365" t="s">
        <v>649</v>
      </c>
      <c r="E1" s="366"/>
      <c r="F1" s="366"/>
      <c r="G1" s="366"/>
      <c r="H1" s="367"/>
    </row>
    <row r="2" spans="1:27" x14ac:dyDescent="0.35">
      <c r="A2" s="238">
        <v>43252</v>
      </c>
    </row>
    <row r="3" spans="1:27" ht="15" customHeight="1" x14ac:dyDescent="0.35">
      <c r="A3" s="4" t="s">
        <v>8</v>
      </c>
      <c r="B3" s="4"/>
    </row>
    <row r="4" spans="1:27" ht="15" customHeight="1" x14ac:dyDescent="0.35">
      <c r="A4" s="15" t="s">
        <v>9</v>
      </c>
      <c r="B4" s="15"/>
    </row>
    <row r="5" spans="1:27" x14ac:dyDescent="0.35">
      <c r="C5" s="1" t="s">
        <v>31</v>
      </c>
    </row>
    <row r="6" spans="1:27" x14ac:dyDescent="0.35">
      <c r="A6" s="368" t="s">
        <v>10</v>
      </c>
      <c r="B6" s="369"/>
      <c r="C6" s="3"/>
    </row>
    <row r="7" spans="1:27" ht="25.5" customHeight="1" x14ac:dyDescent="0.35">
      <c r="A7" s="6" t="s">
        <v>0</v>
      </c>
      <c r="B7" s="5"/>
      <c r="C7" s="3"/>
    </row>
    <row r="8" spans="1:27" ht="116.25" customHeight="1" x14ac:dyDescent="0.35">
      <c r="A8" s="6" t="s">
        <v>2</v>
      </c>
      <c r="B8" s="244" t="s">
        <v>655</v>
      </c>
      <c r="C8" s="3"/>
      <c r="E8" s="370" t="s">
        <v>100</v>
      </c>
      <c r="F8" s="370"/>
      <c r="G8" s="370"/>
      <c r="H8" s="370"/>
      <c r="I8" s="370"/>
    </row>
    <row r="9" spans="1:27" ht="15" thickBot="1" x14ac:dyDescent="0.4">
      <c r="A9" s="6" t="s">
        <v>1</v>
      </c>
      <c r="B9" s="5"/>
      <c r="C9" s="3" t="s">
        <v>48</v>
      </c>
      <c r="E9" s="371" t="s">
        <v>53</v>
      </c>
      <c r="F9" s="372"/>
      <c r="G9" s="372"/>
      <c r="H9" s="373"/>
      <c r="I9" s="246" t="s">
        <v>517</v>
      </c>
      <c r="J9" t="s">
        <v>74</v>
      </c>
      <c r="P9" s="43" t="s">
        <v>76</v>
      </c>
      <c r="Q9" s="43"/>
      <c r="R9" s="43"/>
      <c r="S9" s="43"/>
      <c r="T9" s="43"/>
      <c r="U9" s="43"/>
      <c r="V9" s="43"/>
      <c r="W9" s="43"/>
      <c r="X9" s="43"/>
      <c r="Y9" s="43"/>
      <c r="Z9" s="43"/>
      <c r="AA9" s="43"/>
    </row>
    <row r="10" spans="1:27" ht="48" customHeight="1" thickBot="1" x14ac:dyDescent="0.4">
      <c r="A10" s="6" t="s">
        <v>4</v>
      </c>
      <c r="B10" s="5"/>
      <c r="C10" s="3" t="s">
        <v>3</v>
      </c>
      <c r="E10" s="37" t="s">
        <v>75</v>
      </c>
      <c r="F10" s="38" t="s">
        <v>147</v>
      </c>
      <c r="G10" s="38" t="s">
        <v>146</v>
      </c>
      <c r="H10" s="38" t="s">
        <v>90</v>
      </c>
      <c r="I10" s="38" t="s">
        <v>144</v>
      </c>
      <c r="J10" s="362" t="s">
        <v>92</v>
      </c>
      <c r="K10" s="374"/>
      <c r="L10" s="374"/>
      <c r="M10" s="374"/>
      <c r="N10" s="374"/>
      <c r="P10" s="43" t="s">
        <v>77</v>
      </c>
      <c r="Q10" s="48">
        <v>0.9</v>
      </c>
      <c r="R10" s="46">
        <v>0.8</v>
      </c>
      <c r="S10" s="46">
        <v>0.7</v>
      </c>
      <c r="T10" s="47">
        <v>0.6</v>
      </c>
      <c r="U10" s="48">
        <v>0.5</v>
      </c>
      <c r="V10" s="46">
        <v>0.4</v>
      </c>
      <c r="W10" s="46">
        <v>0.3</v>
      </c>
      <c r="X10" s="46">
        <v>0.2</v>
      </c>
      <c r="Y10" s="46">
        <v>0.1</v>
      </c>
      <c r="Z10" s="46">
        <v>0.05</v>
      </c>
      <c r="AA10" s="45">
        <v>18537</v>
      </c>
    </row>
    <row r="11" spans="1:27" ht="19.5" customHeight="1" x14ac:dyDescent="0.35">
      <c r="A11" s="12" t="s">
        <v>49</v>
      </c>
      <c r="B11" s="12" t="s">
        <v>517</v>
      </c>
      <c r="C11" s="3"/>
      <c r="E11" s="33">
        <v>2012</v>
      </c>
      <c r="F11" s="33"/>
      <c r="G11" s="33"/>
      <c r="H11" s="33"/>
      <c r="I11" s="5"/>
      <c r="J11" s="362"/>
      <c r="K11" s="374"/>
      <c r="L11" s="374"/>
      <c r="M11" s="374"/>
      <c r="N11" s="374"/>
      <c r="P11" s="43">
        <v>2011</v>
      </c>
      <c r="Q11" s="43">
        <v>1030</v>
      </c>
      <c r="R11" s="43">
        <v>1035</v>
      </c>
      <c r="S11" s="43">
        <v>1040</v>
      </c>
      <c r="T11" s="43">
        <v>1050</v>
      </c>
      <c r="U11" s="43">
        <v>1070</v>
      </c>
      <c r="V11" s="43">
        <v>1075</v>
      </c>
      <c r="W11" s="43">
        <v>1090</v>
      </c>
      <c r="X11" s="43">
        <v>1095</v>
      </c>
      <c r="Y11" s="43">
        <v>1110</v>
      </c>
      <c r="Z11" s="43">
        <v>1110</v>
      </c>
      <c r="AA11" s="43">
        <v>1.0373829999999999</v>
      </c>
    </row>
    <row r="12" spans="1:27" ht="15" customHeight="1" x14ac:dyDescent="0.35">
      <c r="A12" s="12" t="s">
        <v>50</v>
      </c>
      <c r="B12" s="12"/>
      <c r="C12" s="3"/>
      <c r="E12" s="33">
        <v>2013</v>
      </c>
      <c r="F12" s="33"/>
      <c r="G12" s="33"/>
      <c r="H12" s="33"/>
      <c r="I12" s="5"/>
      <c r="J12" s="375" t="s">
        <v>91</v>
      </c>
      <c r="K12" s="376"/>
      <c r="L12" s="376"/>
      <c r="M12" s="376"/>
      <c r="N12" s="376"/>
      <c r="P12" s="43">
        <v>2012</v>
      </c>
      <c r="Q12" s="43">
        <v>1050</v>
      </c>
      <c r="R12" s="43">
        <v>1055</v>
      </c>
      <c r="S12" s="43">
        <v>1060</v>
      </c>
      <c r="T12" s="43">
        <v>1070</v>
      </c>
      <c r="U12" s="43">
        <v>1090</v>
      </c>
      <c r="V12" s="43">
        <v>1095</v>
      </c>
      <c r="W12" s="43">
        <v>1115</v>
      </c>
      <c r="X12" s="43">
        <v>1120</v>
      </c>
      <c r="Y12" s="43">
        <v>1125</v>
      </c>
      <c r="Z12" s="43">
        <v>1135</v>
      </c>
      <c r="AA12" s="43">
        <v>1.0321100000000001</v>
      </c>
    </row>
    <row r="13" spans="1:27" x14ac:dyDescent="0.35">
      <c r="A13" s="12" t="s">
        <v>51</v>
      </c>
      <c r="B13" s="12"/>
      <c r="C13" s="3" t="s">
        <v>52</v>
      </c>
      <c r="E13" s="33">
        <v>2014</v>
      </c>
      <c r="F13" s="33"/>
      <c r="G13" s="33"/>
      <c r="H13" s="33"/>
      <c r="I13" s="5"/>
      <c r="J13" s="375"/>
      <c r="K13" s="376"/>
      <c r="L13" s="376"/>
      <c r="M13" s="376"/>
      <c r="N13" s="376"/>
      <c r="P13" s="43">
        <v>2013</v>
      </c>
      <c r="Q13" s="43">
        <v>1065</v>
      </c>
      <c r="R13" s="43">
        <v>1070</v>
      </c>
      <c r="S13" s="43">
        <v>1075</v>
      </c>
      <c r="T13" s="43">
        <v>1085</v>
      </c>
      <c r="U13" s="43">
        <v>1105</v>
      </c>
      <c r="V13" s="43">
        <v>1110</v>
      </c>
      <c r="W13" s="43">
        <v>1130</v>
      </c>
      <c r="X13" s="43">
        <v>1135</v>
      </c>
      <c r="Y13" s="43">
        <v>1150</v>
      </c>
      <c r="Z13" s="43">
        <v>1150</v>
      </c>
      <c r="AA13" s="43">
        <v>1.040724</v>
      </c>
    </row>
    <row r="14" spans="1:27" ht="21.75" customHeight="1" x14ac:dyDescent="0.35">
      <c r="A14" s="12" t="s">
        <v>53</v>
      </c>
      <c r="B14" s="24"/>
      <c r="C14" s="3"/>
      <c r="E14" s="33">
        <v>2015</v>
      </c>
      <c r="F14" s="33"/>
      <c r="G14" s="33"/>
      <c r="H14" s="33"/>
      <c r="I14" s="5"/>
      <c r="J14" s="375"/>
      <c r="K14" s="376"/>
      <c r="L14" s="376"/>
      <c r="M14" s="376"/>
      <c r="N14" s="376"/>
      <c r="P14" s="43">
        <v>2014</v>
      </c>
      <c r="Q14" s="43">
        <v>1080</v>
      </c>
      <c r="R14" s="43">
        <v>1085</v>
      </c>
      <c r="S14" s="43">
        <v>1090</v>
      </c>
      <c r="T14" s="43">
        <v>1100</v>
      </c>
      <c r="U14" s="43">
        <v>1120</v>
      </c>
      <c r="V14" s="43">
        <v>1125</v>
      </c>
      <c r="W14" s="43">
        <v>1145</v>
      </c>
      <c r="X14" s="43">
        <v>1150</v>
      </c>
      <c r="Y14" s="43">
        <v>1165</v>
      </c>
      <c r="Z14" s="43">
        <v>1170</v>
      </c>
      <c r="AA14" s="43">
        <v>1.040179</v>
      </c>
    </row>
    <row r="15" spans="1:27" x14ac:dyDescent="0.35">
      <c r="A15" s="239" t="s">
        <v>41</v>
      </c>
      <c r="B15" s="379" t="s">
        <v>97</v>
      </c>
      <c r="E15" s="33">
        <v>2016</v>
      </c>
      <c r="F15" s="33"/>
      <c r="G15" s="33"/>
      <c r="H15" s="33"/>
      <c r="I15" s="5"/>
      <c r="J15" s="375"/>
      <c r="K15" s="376"/>
      <c r="L15" s="376"/>
      <c r="M15" s="376"/>
      <c r="N15" s="376"/>
      <c r="P15" s="43">
        <v>2015</v>
      </c>
      <c r="Q15" s="43">
        <v>1095</v>
      </c>
      <c r="R15" s="43">
        <v>1100</v>
      </c>
      <c r="S15" s="43">
        <v>1105</v>
      </c>
      <c r="T15" s="43">
        <v>1115</v>
      </c>
      <c r="U15" s="43">
        <v>1135</v>
      </c>
      <c r="V15" s="43">
        <v>1140</v>
      </c>
      <c r="W15" s="43">
        <v>1160</v>
      </c>
      <c r="X15" s="43">
        <v>1165</v>
      </c>
      <c r="Y15" s="43">
        <v>1170</v>
      </c>
      <c r="Z15" s="43">
        <v>1180</v>
      </c>
      <c r="AA15" s="43">
        <v>1.030837</v>
      </c>
    </row>
    <row r="16" spans="1:27" ht="60.75" customHeight="1" x14ac:dyDescent="0.35">
      <c r="A16" s="239" t="s">
        <v>7</v>
      </c>
      <c r="B16" s="380"/>
      <c r="C16" s="3" t="s">
        <v>21</v>
      </c>
      <c r="E16" s="33">
        <v>2017</v>
      </c>
      <c r="F16" s="33"/>
      <c r="G16" s="33"/>
      <c r="H16" s="33"/>
      <c r="I16" s="5"/>
      <c r="J16" s="377"/>
      <c r="K16" s="378"/>
      <c r="L16" s="378"/>
      <c r="M16" s="378"/>
      <c r="N16" s="378"/>
      <c r="P16" s="43">
        <v>2016</v>
      </c>
      <c r="Q16" s="43">
        <v>1105</v>
      </c>
      <c r="R16" s="43">
        <v>1110</v>
      </c>
      <c r="S16" s="43">
        <v>1115</v>
      </c>
      <c r="T16" s="43">
        <v>1125</v>
      </c>
      <c r="U16" s="43">
        <v>1145</v>
      </c>
      <c r="V16" s="43">
        <v>1150</v>
      </c>
      <c r="W16" s="43">
        <v>1170</v>
      </c>
      <c r="X16" s="43">
        <v>1175</v>
      </c>
      <c r="Y16" s="43">
        <v>1190</v>
      </c>
      <c r="Z16" s="43">
        <v>1195</v>
      </c>
      <c r="AA16" s="43">
        <v>1.039301</v>
      </c>
    </row>
    <row r="17" spans="1:27" x14ac:dyDescent="0.35">
      <c r="A17" s="239" t="s">
        <v>72</v>
      </c>
      <c r="B17" s="239"/>
      <c r="C17" s="3" t="s">
        <v>73</v>
      </c>
      <c r="E17" s="33">
        <v>2018</v>
      </c>
      <c r="F17" s="33"/>
      <c r="G17" s="33"/>
      <c r="H17" s="33"/>
      <c r="I17" s="5"/>
      <c r="J17" s="34" t="s">
        <v>89</v>
      </c>
      <c r="K17" s="35"/>
      <c r="L17" s="35"/>
      <c r="M17" s="35"/>
      <c r="N17" s="36"/>
      <c r="P17" s="43">
        <v>2017</v>
      </c>
      <c r="Q17" s="43">
        <v>1115</v>
      </c>
      <c r="R17" s="43">
        <v>1120</v>
      </c>
      <c r="S17" s="43">
        <v>1125</v>
      </c>
      <c r="T17" s="43">
        <v>1135</v>
      </c>
      <c r="U17" s="43">
        <v>1155</v>
      </c>
      <c r="V17" s="43">
        <v>1160</v>
      </c>
      <c r="W17" s="43">
        <v>1180</v>
      </c>
      <c r="X17" s="43">
        <v>1185</v>
      </c>
      <c r="Y17" s="43">
        <v>1195</v>
      </c>
      <c r="Z17" s="43">
        <v>1205</v>
      </c>
      <c r="AA17" s="43">
        <v>1.034632</v>
      </c>
    </row>
    <row r="18" spans="1:27" x14ac:dyDescent="0.35">
      <c r="A18" s="239" t="s">
        <v>68</v>
      </c>
      <c r="B18" s="245"/>
      <c r="C18" s="3" t="s">
        <v>69</v>
      </c>
      <c r="E18" s="33">
        <v>2019</v>
      </c>
      <c r="F18" s="33"/>
      <c r="G18" s="33"/>
      <c r="H18" s="33"/>
      <c r="I18" s="5"/>
      <c r="J18" s="353"/>
      <c r="K18" s="354"/>
      <c r="L18" s="354"/>
      <c r="M18" s="354"/>
      <c r="N18" s="355"/>
      <c r="P18" s="43">
        <v>2018</v>
      </c>
      <c r="Q18" s="43">
        <v>1125</v>
      </c>
      <c r="R18" s="43">
        <v>1130</v>
      </c>
      <c r="S18" s="43">
        <v>1140</v>
      </c>
      <c r="T18" s="43">
        <v>1150</v>
      </c>
      <c r="U18" s="43">
        <v>1170</v>
      </c>
      <c r="V18" s="43">
        <v>1175</v>
      </c>
      <c r="W18" s="43">
        <v>1195</v>
      </c>
      <c r="X18" s="43">
        <v>1200</v>
      </c>
      <c r="Y18" s="43">
        <v>1215</v>
      </c>
      <c r="Z18" s="43">
        <v>1215</v>
      </c>
      <c r="AA18" s="43">
        <v>1.038462</v>
      </c>
    </row>
    <row r="19" spans="1:27" ht="21" customHeight="1" x14ac:dyDescent="0.35">
      <c r="A19" s="239" t="s">
        <v>67</v>
      </c>
      <c r="B19" s="239"/>
      <c r="C19" s="3" t="s">
        <v>70</v>
      </c>
      <c r="E19" s="33">
        <v>2020</v>
      </c>
      <c r="F19" s="33"/>
      <c r="G19" s="33"/>
      <c r="H19" s="33"/>
      <c r="I19" s="5"/>
      <c r="J19" s="356"/>
      <c r="K19" s="357"/>
      <c r="L19" s="357"/>
      <c r="M19" s="357"/>
      <c r="N19" s="358"/>
      <c r="P19" s="43">
        <v>2019</v>
      </c>
      <c r="Q19" s="43">
        <v>1135</v>
      </c>
      <c r="R19" s="43">
        <v>1140</v>
      </c>
      <c r="S19" s="43">
        <v>1150</v>
      </c>
      <c r="T19" s="43">
        <v>1160</v>
      </c>
      <c r="U19" s="43">
        <v>1180</v>
      </c>
      <c r="V19" s="43">
        <v>1185</v>
      </c>
      <c r="W19" s="43">
        <v>1205</v>
      </c>
      <c r="X19" s="43">
        <v>1210</v>
      </c>
      <c r="Y19" s="43">
        <v>1225</v>
      </c>
      <c r="Z19" s="43">
        <v>1230</v>
      </c>
      <c r="AA19" s="43">
        <v>1.0381359999999999</v>
      </c>
    </row>
    <row r="20" spans="1:27" ht="48.75" customHeight="1" x14ac:dyDescent="0.35">
      <c r="A20" s="6" t="s">
        <v>98</v>
      </c>
      <c r="B20" s="243" t="s">
        <v>99</v>
      </c>
      <c r="C20" s="3" t="s">
        <v>58</v>
      </c>
      <c r="E20" s="33">
        <v>2021</v>
      </c>
      <c r="F20" s="33"/>
      <c r="G20" s="33"/>
      <c r="H20" s="33"/>
      <c r="I20" s="5"/>
      <c r="J20" s="359"/>
      <c r="K20" s="360"/>
      <c r="L20" s="360"/>
      <c r="M20" s="360"/>
      <c r="N20" s="361"/>
      <c r="P20" s="43">
        <v>2020</v>
      </c>
      <c r="Q20" s="43">
        <v>1145</v>
      </c>
      <c r="R20" s="43">
        <v>1150</v>
      </c>
      <c r="S20" s="43">
        <v>1155</v>
      </c>
      <c r="T20" s="43">
        <v>1170</v>
      </c>
      <c r="U20" s="43">
        <v>1190</v>
      </c>
      <c r="V20" s="43">
        <v>1195</v>
      </c>
      <c r="W20" s="43">
        <v>1215</v>
      </c>
      <c r="X20" s="43">
        <v>1225</v>
      </c>
      <c r="Y20" s="43">
        <v>1235</v>
      </c>
      <c r="Z20" s="43">
        <v>1240</v>
      </c>
      <c r="AA20" s="43">
        <v>1.0378149999999999</v>
      </c>
    </row>
    <row r="21" spans="1:27" s="2" customFormat="1" x14ac:dyDescent="0.35">
      <c r="A21" s="6" t="s">
        <v>5</v>
      </c>
      <c r="B21" s="22">
        <v>1250000</v>
      </c>
      <c r="C21" s="3" t="s">
        <v>6</v>
      </c>
      <c r="E21" s="33">
        <v>2022</v>
      </c>
      <c r="F21" s="33"/>
      <c r="G21" s="33"/>
      <c r="H21" s="33"/>
      <c r="I21" s="5"/>
      <c r="P21" s="43" t="s">
        <v>78</v>
      </c>
      <c r="Q21" s="43"/>
      <c r="R21" s="43"/>
      <c r="S21" s="43"/>
      <c r="T21" s="43"/>
      <c r="U21" s="43"/>
      <c r="V21" s="43"/>
      <c r="W21" s="43"/>
      <c r="X21" s="43"/>
      <c r="Y21" s="43"/>
      <c r="Z21" s="43"/>
      <c r="AA21" s="43"/>
    </row>
    <row r="22" spans="1:27" s="2" customFormat="1" ht="34.5" customHeight="1" x14ac:dyDescent="0.35">
      <c r="A22" s="5" t="s">
        <v>55</v>
      </c>
      <c r="B22" s="23" t="s">
        <v>191</v>
      </c>
      <c r="C22" s="3" t="s">
        <v>54</v>
      </c>
      <c r="E22" s="33">
        <v>2023</v>
      </c>
      <c r="F22" s="33"/>
      <c r="G22" s="33"/>
      <c r="H22" s="33"/>
      <c r="I22" s="5"/>
      <c r="J22" s="362" t="s">
        <v>96</v>
      </c>
      <c r="K22" s="363"/>
      <c r="L22" s="363"/>
      <c r="M22" s="363"/>
      <c r="N22" s="363"/>
      <c r="P22" s="43" t="s">
        <v>79</v>
      </c>
      <c r="Q22" s="43">
        <v>1030</v>
      </c>
      <c r="R22" s="43">
        <v>1035</v>
      </c>
      <c r="S22" s="43">
        <v>1035</v>
      </c>
      <c r="T22" s="43">
        <v>1035</v>
      </c>
      <c r="U22" s="43">
        <v>1045</v>
      </c>
      <c r="V22" s="43">
        <v>1050</v>
      </c>
      <c r="W22" s="43">
        <v>1055</v>
      </c>
      <c r="X22" s="43">
        <v>1055</v>
      </c>
      <c r="Y22" s="43">
        <v>1060</v>
      </c>
      <c r="Z22" s="43">
        <v>1070</v>
      </c>
      <c r="AA22" s="43">
        <v>1.014354</v>
      </c>
    </row>
    <row r="23" spans="1:27" ht="30.75" customHeight="1" x14ac:dyDescent="0.35">
      <c r="A23" s="5" t="s">
        <v>56</v>
      </c>
      <c r="B23" s="22"/>
      <c r="C23" s="3" t="s">
        <v>57</v>
      </c>
      <c r="E23" s="33">
        <v>2024</v>
      </c>
      <c r="F23" s="33"/>
      <c r="G23" s="33"/>
      <c r="H23" s="33"/>
      <c r="I23" s="5"/>
      <c r="J23" s="362"/>
      <c r="K23" s="363"/>
      <c r="L23" s="363"/>
      <c r="M23" s="363"/>
      <c r="N23" s="363"/>
      <c r="P23" s="43" t="s">
        <v>80</v>
      </c>
      <c r="Q23" s="43">
        <v>1040</v>
      </c>
      <c r="R23" s="43">
        <v>1045</v>
      </c>
      <c r="S23" s="43">
        <v>1045</v>
      </c>
      <c r="T23" s="43">
        <v>1045</v>
      </c>
      <c r="U23" s="43">
        <v>1055</v>
      </c>
      <c r="V23" s="43">
        <v>1060</v>
      </c>
      <c r="W23" s="43">
        <v>1065</v>
      </c>
      <c r="X23" s="43">
        <v>1065</v>
      </c>
      <c r="Y23" s="43">
        <v>1070</v>
      </c>
      <c r="Z23" s="43">
        <v>1080</v>
      </c>
      <c r="AA23" s="43">
        <v>1.0142180000000001</v>
      </c>
    </row>
    <row r="24" spans="1:27" s="2" customFormat="1" x14ac:dyDescent="0.35">
      <c r="A24" s="18"/>
      <c r="B24" s="19"/>
      <c r="C24" s="3"/>
      <c r="E24" s="33">
        <v>2025</v>
      </c>
      <c r="F24" s="33"/>
      <c r="G24" s="33"/>
      <c r="H24" s="33"/>
      <c r="I24" s="5"/>
      <c r="J24" s="362"/>
      <c r="K24" s="363"/>
      <c r="L24" s="363"/>
      <c r="M24" s="363"/>
      <c r="N24" s="363"/>
      <c r="P24" s="43" t="s">
        <v>81</v>
      </c>
      <c r="Q24" s="43">
        <v>1050</v>
      </c>
      <c r="R24" s="43">
        <v>1055</v>
      </c>
      <c r="S24" s="43">
        <v>1055</v>
      </c>
      <c r="T24" s="43">
        <v>1055</v>
      </c>
      <c r="U24" s="43">
        <v>1065</v>
      </c>
      <c r="V24" s="43">
        <v>1070</v>
      </c>
      <c r="W24" s="43">
        <v>1075</v>
      </c>
      <c r="X24" s="43">
        <v>1075</v>
      </c>
      <c r="Y24" s="43">
        <v>1080</v>
      </c>
      <c r="Z24" s="43">
        <v>1095</v>
      </c>
      <c r="AA24" s="43">
        <v>1.0140849999999999</v>
      </c>
    </row>
    <row r="25" spans="1:27" x14ac:dyDescent="0.35">
      <c r="A25" s="364" t="s">
        <v>71</v>
      </c>
      <c r="B25" s="364"/>
      <c r="E25" s="33">
        <v>2026</v>
      </c>
      <c r="F25" s="33"/>
      <c r="G25" s="33"/>
      <c r="H25" s="33"/>
      <c r="I25" s="5"/>
      <c r="P25" s="43" t="s">
        <v>82</v>
      </c>
      <c r="Q25" s="43">
        <v>1055</v>
      </c>
      <c r="R25" s="43">
        <v>1060</v>
      </c>
      <c r="S25" s="43">
        <v>1060</v>
      </c>
      <c r="T25" s="43">
        <v>1060</v>
      </c>
      <c r="U25" s="43">
        <v>1070</v>
      </c>
      <c r="V25" s="43">
        <v>1075</v>
      </c>
      <c r="W25" s="43">
        <v>1080</v>
      </c>
      <c r="X25" s="43">
        <v>1080</v>
      </c>
      <c r="Y25" s="43">
        <v>1085</v>
      </c>
      <c r="Z25" s="43">
        <v>1095</v>
      </c>
      <c r="AA25" s="43">
        <v>1.014019</v>
      </c>
    </row>
    <row r="26" spans="1:27" x14ac:dyDescent="0.35">
      <c r="A26" s="5" t="s">
        <v>28</v>
      </c>
      <c r="B26" s="5"/>
      <c r="E26" s="33">
        <v>2027</v>
      </c>
      <c r="F26" s="33"/>
      <c r="G26" s="33"/>
      <c r="H26" s="33"/>
      <c r="I26" s="5"/>
      <c r="P26" s="43" t="s">
        <v>83</v>
      </c>
      <c r="Q26" s="43">
        <v>1060</v>
      </c>
      <c r="R26" s="43">
        <v>1065</v>
      </c>
      <c r="S26" s="43">
        <v>1065</v>
      </c>
      <c r="T26" s="43">
        <v>1065</v>
      </c>
      <c r="U26" s="43">
        <v>1075</v>
      </c>
      <c r="V26" s="43">
        <v>1080</v>
      </c>
      <c r="W26" s="43">
        <v>1085</v>
      </c>
      <c r="X26" s="43">
        <v>1085</v>
      </c>
      <c r="Y26" s="43">
        <v>1090</v>
      </c>
      <c r="Z26" s="43">
        <v>1110</v>
      </c>
      <c r="AA26" s="43">
        <v>1.0139530000000001</v>
      </c>
    </row>
    <row r="27" spans="1:27" x14ac:dyDescent="0.35">
      <c r="A27" s="5" t="s">
        <v>29</v>
      </c>
      <c r="B27" s="5"/>
      <c r="E27" s="33">
        <v>2028</v>
      </c>
      <c r="F27" s="33"/>
      <c r="G27" s="33"/>
      <c r="H27" s="33"/>
      <c r="I27" s="5"/>
      <c r="P27" s="43" t="s">
        <v>84</v>
      </c>
      <c r="Q27" s="43">
        <v>1065</v>
      </c>
      <c r="R27" s="43">
        <v>1070</v>
      </c>
      <c r="S27" s="43">
        <v>1070</v>
      </c>
      <c r="T27" s="43">
        <v>1070</v>
      </c>
      <c r="U27" s="43">
        <v>1080</v>
      </c>
      <c r="V27" s="43">
        <v>1085</v>
      </c>
      <c r="W27" s="43">
        <v>1090</v>
      </c>
      <c r="X27" s="43">
        <v>1090</v>
      </c>
      <c r="Y27" s="43">
        <v>1100</v>
      </c>
      <c r="Z27" s="43">
        <v>1110</v>
      </c>
      <c r="AA27" s="43">
        <v>1.018519</v>
      </c>
    </row>
    <row r="28" spans="1:27" ht="39.75" customHeight="1" x14ac:dyDescent="0.35">
      <c r="A28" s="5" t="s">
        <v>30</v>
      </c>
      <c r="B28" s="23"/>
      <c r="C28" s="1" t="s">
        <v>43</v>
      </c>
      <c r="E28" s="33">
        <v>2029</v>
      </c>
      <c r="F28" s="33"/>
      <c r="G28" s="33"/>
      <c r="H28" s="33"/>
      <c r="I28" s="5"/>
      <c r="P28" s="43" t="s">
        <v>85</v>
      </c>
      <c r="Q28" s="43">
        <v>1075</v>
      </c>
      <c r="R28" s="43">
        <v>1080</v>
      </c>
      <c r="S28" s="43">
        <v>1080</v>
      </c>
      <c r="T28" s="43">
        <v>1080</v>
      </c>
      <c r="U28" s="43">
        <v>1090</v>
      </c>
      <c r="V28" s="43">
        <v>1095</v>
      </c>
      <c r="W28" s="43">
        <v>1100</v>
      </c>
      <c r="X28" s="43">
        <v>1100</v>
      </c>
      <c r="Y28" s="43">
        <v>1105</v>
      </c>
      <c r="Z28" s="43">
        <v>1120</v>
      </c>
      <c r="AA28" s="43">
        <v>1.0137609999999999</v>
      </c>
    </row>
    <row r="29" spans="1:27" x14ac:dyDescent="0.35">
      <c r="A29" s="5" t="s">
        <v>44</v>
      </c>
      <c r="B29" s="5"/>
      <c r="E29" s="33">
        <v>2030</v>
      </c>
      <c r="F29" s="33"/>
      <c r="G29" s="33"/>
      <c r="H29" s="33"/>
      <c r="I29" s="5"/>
      <c r="P29" s="43" t="s">
        <v>86</v>
      </c>
      <c r="Q29" s="43">
        <v>1080</v>
      </c>
      <c r="R29" s="43">
        <v>1085</v>
      </c>
      <c r="S29" s="43">
        <v>1085</v>
      </c>
      <c r="T29" s="43">
        <v>1085</v>
      </c>
      <c r="U29" s="43">
        <v>1095</v>
      </c>
      <c r="V29" s="43">
        <v>1100</v>
      </c>
      <c r="W29" s="43">
        <v>1105</v>
      </c>
      <c r="X29" s="43">
        <v>1105</v>
      </c>
      <c r="Y29" s="43">
        <v>1110</v>
      </c>
      <c r="Z29" s="43">
        <v>1120</v>
      </c>
      <c r="AA29" s="43">
        <v>1.0136989999999999</v>
      </c>
    </row>
    <row r="30" spans="1:27" x14ac:dyDescent="0.35">
      <c r="A30" s="5" t="s">
        <v>47</v>
      </c>
      <c r="B30" s="5"/>
      <c r="E30" s="33">
        <v>2031</v>
      </c>
      <c r="F30" s="33"/>
      <c r="G30" s="33"/>
      <c r="H30" s="33"/>
      <c r="I30" s="5"/>
      <c r="P30" s="43" t="s">
        <v>87</v>
      </c>
      <c r="Q30" s="43">
        <v>1085</v>
      </c>
      <c r="R30" s="43">
        <v>1090</v>
      </c>
      <c r="S30" s="43">
        <v>1090</v>
      </c>
      <c r="T30" s="43">
        <v>1090</v>
      </c>
      <c r="U30" s="43">
        <v>1100</v>
      </c>
      <c r="V30" s="43">
        <v>1105</v>
      </c>
      <c r="W30" s="43">
        <v>1110</v>
      </c>
      <c r="X30" s="43">
        <v>1110</v>
      </c>
      <c r="Y30" s="43">
        <v>1115</v>
      </c>
      <c r="Z30" s="43">
        <v>1125</v>
      </c>
      <c r="AA30" s="43">
        <v>1.013636</v>
      </c>
    </row>
    <row r="31" spans="1:27" x14ac:dyDescent="0.35">
      <c r="A31" s="5" t="s">
        <v>45</v>
      </c>
      <c r="B31" s="5"/>
      <c r="P31" s="43" t="s">
        <v>88</v>
      </c>
      <c r="Q31" s="43">
        <v>1090</v>
      </c>
      <c r="R31" s="43">
        <v>1095</v>
      </c>
      <c r="S31" s="43">
        <v>1095</v>
      </c>
      <c r="T31" s="43">
        <v>1095</v>
      </c>
      <c r="U31" s="43">
        <v>1105</v>
      </c>
      <c r="V31" s="43">
        <v>1110</v>
      </c>
      <c r="W31" s="43">
        <v>1115</v>
      </c>
      <c r="X31" s="43">
        <v>1115</v>
      </c>
      <c r="Y31" s="43">
        <v>1120</v>
      </c>
      <c r="Z31" s="43">
        <v>1130</v>
      </c>
      <c r="AA31" s="43">
        <v>1.0135749999999999</v>
      </c>
    </row>
    <row r="32" spans="1:27" x14ac:dyDescent="0.35">
      <c r="A32" s="5" t="s">
        <v>46</v>
      </c>
      <c r="B32" s="5"/>
      <c r="E32" s="32"/>
      <c r="F32" s="32"/>
      <c r="G32" s="32"/>
      <c r="H32" s="32"/>
      <c r="I32" s="2"/>
    </row>
    <row r="33" spans="1:16" s="2" customFormat="1" ht="16.5" customHeight="1" x14ac:dyDescent="0.35">
      <c r="A33" s="93"/>
      <c r="B33" s="94"/>
      <c r="C33" s="3"/>
      <c r="E33" s="26"/>
      <c r="F33" s="26"/>
      <c r="G33" s="26"/>
      <c r="H33" s="26"/>
      <c r="I33"/>
      <c r="P33" s="136"/>
    </row>
    <row r="34" spans="1:16" x14ac:dyDescent="0.35">
      <c r="A34" s="80"/>
      <c r="B34" s="80"/>
    </row>
    <row r="56" spans="1:2" customFormat="1" x14ac:dyDescent="0.35">
      <c r="A56" s="80"/>
      <c r="B56" s="80"/>
    </row>
    <row r="57" spans="1:2" customFormat="1" x14ac:dyDescent="0.35">
      <c r="A57" s="92"/>
      <c r="B57" s="80"/>
    </row>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pageSetup scale="56"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AA57"/>
  <sheetViews>
    <sheetView zoomScale="80" zoomScaleNormal="80" workbookViewId="0"/>
  </sheetViews>
  <sheetFormatPr defaultRowHeight="14.5" x14ac:dyDescent="0.35"/>
  <cols>
    <col min="1" max="1" width="63.6328125" customWidth="1"/>
    <col min="2" max="2" width="73.453125" customWidth="1"/>
    <col min="3" max="3" width="44.453125" style="1" customWidth="1"/>
    <col min="5" max="5" width="9.08984375" style="26"/>
    <col min="6" max="6" width="14.453125" style="26" customWidth="1"/>
    <col min="7" max="7" width="15.453125" style="26" customWidth="1"/>
    <col min="8" max="8" width="18" style="26" customWidth="1"/>
    <col min="9" max="9" width="15.6328125" customWidth="1"/>
    <col min="16" max="16" width="11.453125" style="135" customWidth="1"/>
  </cols>
  <sheetData>
    <row r="1" spans="1:27" ht="62.25" customHeight="1" x14ac:dyDescent="0.45">
      <c r="A1" s="125" t="s">
        <v>543</v>
      </c>
      <c r="B1" s="52"/>
      <c r="D1" s="365" t="s">
        <v>649</v>
      </c>
      <c r="E1" s="366"/>
      <c r="F1" s="366"/>
      <c r="G1" s="366"/>
      <c r="H1" s="367"/>
    </row>
    <row r="2" spans="1:27" x14ac:dyDescent="0.35">
      <c r="A2" s="238">
        <v>43252</v>
      </c>
    </row>
    <row r="3" spans="1:27" ht="15" customHeight="1" x14ac:dyDescent="0.35">
      <c r="A3" s="4" t="s">
        <v>8</v>
      </c>
      <c r="B3" s="4"/>
    </row>
    <row r="4" spans="1:27" ht="15" customHeight="1" x14ac:dyDescent="0.35">
      <c r="A4" s="15" t="s">
        <v>9</v>
      </c>
      <c r="B4" s="15"/>
    </row>
    <row r="5" spans="1:27" x14ac:dyDescent="0.35">
      <c r="C5" s="1" t="s">
        <v>31</v>
      </c>
    </row>
    <row r="6" spans="1:27" x14ac:dyDescent="0.35">
      <c r="A6" s="368" t="s">
        <v>10</v>
      </c>
      <c r="B6" s="369"/>
      <c r="C6" s="3"/>
    </row>
    <row r="7" spans="1:27" ht="21" customHeight="1" x14ac:dyDescent="0.35">
      <c r="A7" s="6" t="s">
        <v>0</v>
      </c>
      <c r="B7" s="5"/>
      <c r="C7" s="3"/>
    </row>
    <row r="8" spans="1:27" ht="132.75" customHeight="1" x14ac:dyDescent="0.35">
      <c r="A8" s="6" t="s">
        <v>2</v>
      </c>
      <c r="B8" s="202" t="s">
        <v>657</v>
      </c>
      <c r="C8" s="3"/>
      <c r="E8" s="370" t="s">
        <v>100</v>
      </c>
      <c r="F8" s="370"/>
      <c r="G8" s="370"/>
      <c r="H8" s="370"/>
      <c r="I8" s="370"/>
    </row>
    <row r="9" spans="1:27" ht="15" thickBot="1" x14ac:dyDescent="0.4">
      <c r="A9" s="6" t="s">
        <v>1</v>
      </c>
      <c r="B9" s="5"/>
      <c r="C9" s="3" t="s">
        <v>48</v>
      </c>
      <c r="E9" s="371" t="s">
        <v>53</v>
      </c>
      <c r="F9" s="372"/>
      <c r="G9" s="372"/>
      <c r="H9" s="373"/>
      <c r="I9" s="246" t="s">
        <v>517</v>
      </c>
      <c r="J9" t="s">
        <v>74</v>
      </c>
      <c r="P9" s="43" t="s">
        <v>76</v>
      </c>
      <c r="Q9" s="43"/>
      <c r="R9" s="43"/>
      <c r="S9" s="43"/>
      <c r="T9" s="43"/>
      <c r="U9" s="43"/>
      <c r="V9" s="43"/>
      <c r="W9" s="43"/>
      <c r="X9" s="43"/>
      <c r="Y9" s="43"/>
      <c r="Z9" s="43"/>
      <c r="AA9" s="43"/>
    </row>
    <row r="10" spans="1:27" ht="48" customHeight="1" thickBot="1" x14ac:dyDescent="0.4">
      <c r="A10" s="6" t="s">
        <v>4</v>
      </c>
      <c r="B10" s="5"/>
      <c r="C10" s="3" t="s">
        <v>3</v>
      </c>
      <c r="E10" s="37" t="s">
        <v>75</v>
      </c>
      <c r="F10" s="38" t="s">
        <v>147</v>
      </c>
      <c r="G10" s="38" t="s">
        <v>146</v>
      </c>
      <c r="H10" s="38" t="s">
        <v>90</v>
      </c>
      <c r="I10" s="38" t="s">
        <v>144</v>
      </c>
      <c r="J10" s="362" t="s">
        <v>92</v>
      </c>
      <c r="K10" s="374"/>
      <c r="L10" s="374"/>
      <c r="M10" s="374"/>
      <c r="N10" s="374"/>
      <c r="P10" s="43" t="s">
        <v>77</v>
      </c>
      <c r="Q10" s="48">
        <v>0.9</v>
      </c>
      <c r="R10" s="46">
        <v>0.8</v>
      </c>
      <c r="S10" s="46">
        <v>0.7</v>
      </c>
      <c r="T10" s="47">
        <v>0.6</v>
      </c>
      <c r="U10" s="48">
        <v>0.5</v>
      </c>
      <c r="V10" s="46">
        <v>0.4</v>
      </c>
      <c r="W10" s="46">
        <v>0.3</v>
      </c>
      <c r="X10" s="46">
        <v>0.2</v>
      </c>
      <c r="Y10" s="46">
        <v>0.1</v>
      </c>
      <c r="Z10" s="46">
        <v>0.05</v>
      </c>
      <c r="AA10" s="45">
        <v>18537</v>
      </c>
    </row>
    <row r="11" spans="1:27" ht="19.5" customHeight="1" x14ac:dyDescent="0.35">
      <c r="A11" s="12" t="s">
        <v>49</v>
      </c>
      <c r="B11" s="12" t="s">
        <v>656</v>
      </c>
      <c r="C11" s="3"/>
      <c r="E11" s="33">
        <v>2012</v>
      </c>
      <c r="F11" s="33"/>
      <c r="G11" s="33"/>
      <c r="H11" s="33"/>
      <c r="I11" s="5"/>
      <c r="J11" s="362"/>
      <c r="K11" s="374"/>
      <c r="L11" s="374"/>
      <c r="M11" s="374"/>
      <c r="N11" s="374"/>
      <c r="P11" s="43">
        <v>2011</v>
      </c>
      <c r="Q11" s="43">
        <v>1030</v>
      </c>
      <c r="R11" s="43">
        <v>1035</v>
      </c>
      <c r="S11" s="43">
        <v>1040</v>
      </c>
      <c r="T11" s="43">
        <v>1050</v>
      </c>
      <c r="U11" s="43">
        <v>1070</v>
      </c>
      <c r="V11" s="43">
        <v>1075</v>
      </c>
      <c r="W11" s="43">
        <v>1090</v>
      </c>
      <c r="X11" s="43">
        <v>1095</v>
      </c>
      <c r="Y11" s="43">
        <v>1110</v>
      </c>
      <c r="Z11" s="43">
        <v>1110</v>
      </c>
      <c r="AA11" s="43">
        <v>1.0373829999999999</v>
      </c>
    </row>
    <row r="12" spans="1:27" ht="15" customHeight="1" x14ac:dyDescent="0.35">
      <c r="A12" s="12" t="s">
        <v>50</v>
      </c>
      <c r="B12" s="12"/>
      <c r="C12" s="3"/>
      <c r="E12" s="33">
        <v>2013</v>
      </c>
      <c r="F12" s="33"/>
      <c r="G12" s="33"/>
      <c r="H12" s="33"/>
      <c r="I12" s="5"/>
      <c r="J12" s="375" t="s">
        <v>91</v>
      </c>
      <c r="K12" s="376"/>
      <c r="L12" s="376"/>
      <c r="M12" s="376"/>
      <c r="N12" s="376"/>
      <c r="P12" s="43">
        <v>2012</v>
      </c>
      <c r="Q12" s="43">
        <v>1050</v>
      </c>
      <c r="R12" s="43">
        <v>1055</v>
      </c>
      <c r="S12" s="43">
        <v>1060</v>
      </c>
      <c r="T12" s="43">
        <v>1070</v>
      </c>
      <c r="U12" s="43">
        <v>1090</v>
      </c>
      <c r="V12" s="43">
        <v>1095</v>
      </c>
      <c r="W12" s="43">
        <v>1115</v>
      </c>
      <c r="X12" s="43">
        <v>1120</v>
      </c>
      <c r="Y12" s="43">
        <v>1125</v>
      </c>
      <c r="Z12" s="43">
        <v>1135</v>
      </c>
      <c r="AA12" s="43">
        <v>1.0321100000000001</v>
      </c>
    </row>
    <row r="13" spans="1:27" x14ac:dyDescent="0.35">
      <c r="A13" s="12" t="s">
        <v>51</v>
      </c>
      <c r="B13" s="12" t="s">
        <v>204</v>
      </c>
      <c r="C13" s="3" t="s">
        <v>52</v>
      </c>
      <c r="E13" s="33">
        <v>2014</v>
      </c>
      <c r="F13" s="33"/>
      <c r="G13" s="33"/>
      <c r="H13" s="33"/>
      <c r="I13" s="5"/>
      <c r="J13" s="375"/>
      <c r="K13" s="376"/>
      <c r="L13" s="376"/>
      <c r="M13" s="376"/>
      <c r="N13" s="376"/>
      <c r="P13" s="43">
        <v>2013</v>
      </c>
      <c r="Q13" s="43">
        <v>1065</v>
      </c>
      <c r="R13" s="43">
        <v>1070</v>
      </c>
      <c r="S13" s="43">
        <v>1075</v>
      </c>
      <c r="T13" s="43">
        <v>1085</v>
      </c>
      <c r="U13" s="43">
        <v>1105</v>
      </c>
      <c r="V13" s="43">
        <v>1110</v>
      </c>
      <c r="W13" s="43">
        <v>1130</v>
      </c>
      <c r="X13" s="43">
        <v>1135</v>
      </c>
      <c r="Y13" s="43">
        <v>1150</v>
      </c>
      <c r="Z13" s="43">
        <v>1150</v>
      </c>
      <c r="AA13" s="43">
        <v>1.040724</v>
      </c>
    </row>
    <row r="14" spans="1:27" ht="21.75" customHeight="1" x14ac:dyDescent="0.35">
      <c r="A14" s="11" t="s">
        <v>53</v>
      </c>
      <c r="B14" s="162"/>
      <c r="C14" s="3"/>
      <c r="E14" s="33">
        <v>2015</v>
      </c>
      <c r="F14" s="33"/>
      <c r="G14" s="33"/>
      <c r="H14" s="33"/>
      <c r="I14" s="5"/>
      <c r="J14" s="375"/>
      <c r="K14" s="376"/>
      <c r="L14" s="376"/>
      <c r="M14" s="376"/>
      <c r="N14" s="376"/>
      <c r="P14" s="43">
        <v>2014</v>
      </c>
      <c r="Q14" s="43">
        <v>1080</v>
      </c>
      <c r="R14" s="43">
        <v>1085</v>
      </c>
      <c r="S14" s="43">
        <v>1090</v>
      </c>
      <c r="T14" s="43">
        <v>1100</v>
      </c>
      <c r="U14" s="43">
        <v>1120</v>
      </c>
      <c r="V14" s="43">
        <v>1125</v>
      </c>
      <c r="W14" s="43">
        <v>1145</v>
      </c>
      <c r="X14" s="43">
        <v>1150</v>
      </c>
      <c r="Y14" s="43">
        <v>1165</v>
      </c>
      <c r="Z14" s="43">
        <v>1170</v>
      </c>
      <c r="AA14" s="43">
        <v>1.040179</v>
      </c>
    </row>
    <row r="15" spans="1:27" x14ac:dyDescent="0.35">
      <c r="A15" s="239" t="s">
        <v>41</v>
      </c>
      <c r="B15" s="379" t="s">
        <v>97</v>
      </c>
      <c r="E15" s="33">
        <v>2016</v>
      </c>
      <c r="F15" s="33"/>
      <c r="G15" s="33"/>
      <c r="H15" s="33"/>
      <c r="I15" s="5"/>
      <c r="J15" s="375"/>
      <c r="K15" s="376"/>
      <c r="L15" s="376"/>
      <c r="M15" s="376"/>
      <c r="N15" s="376"/>
      <c r="P15" s="43">
        <v>2015</v>
      </c>
      <c r="Q15" s="43">
        <v>1095</v>
      </c>
      <c r="R15" s="43">
        <v>1100</v>
      </c>
      <c r="S15" s="43">
        <v>1105</v>
      </c>
      <c r="T15" s="43">
        <v>1115</v>
      </c>
      <c r="U15" s="43">
        <v>1135</v>
      </c>
      <c r="V15" s="43">
        <v>1140</v>
      </c>
      <c r="W15" s="43">
        <v>1160</v>
      </c>
      <c r="X15" s="43">
        <v>1165</v>
      </c>
      <c r="Y15" s="43">
        <v>1170</v>
      </c>
      <c r="Z15" s="43">
        <v>1180</v>
      </c>
      <c r="AA15" s="43">
        <v>1.030837</v>
      </c>
    </row>
    <row r="16" spans="1:27" ht="60.75" customHeight="1" x14ac:dyDescent="0.35">
      <c r="A16" s="239" t="s">
        <v>7</v>
      </c>
      <c r="B16" s="380"/>
      <c r="C16" s="3" t="s">
        <v>21</v>
      </c>
      <c r="E16" s="33">
        <v>2017</v>
      </c>
      <c r="F16" s="33"/>
      <c r="G16" s="33"/>
      <c r="H16" s="33"/>
      <c r="I16" s="5"/>
      <c r="J16" s="377"/>
      <c r="K16" s="378"/>
      <c r="L16" s="378"/>
      <c r="M16" s="378"/>
      <c r="N16" s="378"/>
      <c r="P16" s="43">
        <v>2016</v>
      </c>
      <c r="Q16" s="43">
        <v>1105</v>
      </c>
      <c r="R16" s="43">
        <v>1110</v>
      </c>
      <c r="S16" s="43">
        <v>1115</v>
      </c>
      <c r="T16" s="43">
        <v>1125</v>
      </c>
      <c r="U16" s="43">
        <v>1145</v>
      </c>
      <c r="V16" s="43">
        <v>1150</v>
      </c>
      <c r="W16" s="43">
        <v>1170</v>
      </c>
      <c r="X16" s="43">
        <v>1175</v>
      </c>
      <c r="Y16" s="43">
        <v>1190</v>
      </c>
      <c r="Z16" s="43">
        <v>1195</v>
      </c>
      <c r="AA16" s="43">
        <v>1.039301</v>
      </c>
    </row>
    <row r="17" spans="1:27" x14ac:dyDescent="0.35">
      <c r="A17" s="239" t="s">
        <v>72</v>
      </c>
      <c r="B17" s="239"/>
      <c r="C17" s="3" t="s">
        <v>73</v>
      </c>
      <c r="E17" s="33">
        <v>2018</v>
      </c>
      <c r="F17" s="33"/>
      <c r="G17" s="33"/>
      <c r="H17" s="33"/>
      <c r="I17" s="5"/>
      <c r="J17" s="34" t="s">
        <v>89</v>
      </c>
      <c r="K17" s="35"/>
      <c r="L17" s="35"/>
      <c r="M17" s="35"/>
      <c r="N17" s="36"/>
      <c r="P17" s="43">
        <v>2017</v>
      </c>
      <c r="Q17" s="43">
        <v>1115</v>
      </c>
      <c r="R17" s="43">
        <v>1120</v>
      </c>
      <c r="S17" s="43">
        <v>1125</v>
      </c>
      <c r="T17" s="43">
        <v>1135</v>
      </c>
      <c r="U17" s="43">
        <v>1155</v>
      </c>
      <c r="V17" s="43">
        <v>1160</v>
      </c>
      <c r="W17" s="43">
        <v>1180</v>
      </c>
      <c r="X17" s="43">
        <v>1185</v>
      </c>
      <c r="Y17" s="43">
        <v>1195</v>
      </c>
      <c r="Z17" s="43">
        <v>1205</v>
      </c>
      <c r="AA17" s="43">
        <v>1.034632</v>
      </c>
    </row>
    <row r="18" spans="1:27" x14ac:dyDescent="0.35">
      <c r="A18" s="239" t="s">
        <v>68</v>
      </c>
      <c r="B18" s="245"/>
      <c r="C18" s="3" t="s">
        <v>69</v>
      </c>
      <c r="E18" s="33">
        <v>2019</v>
      </c>
      <c r="F18" s="33"/>
      <c r="G18" s="33"/>
      <c r="H18" s="33"/>
      <c r="I18" s="5"/>
      <c r="J18" s="353"/>
      <c r="K18" s="354"/>
      <c r="L18" s="354"/>
      <c r="M18" s="354"/>
      <c r="N18" s="355"/>
      <c r="P18" s="43">
        <v>2018</v>
      </c>
      <c r="Q18" s="43">
        <v>1125</v>
      </c>
      <c r="R18" s="43">
        <v>1130</v>
      </c>
      <c r="S18" s="43">
        <v>1140</v>
      </c>
      <c r="T18" s="43">
        <v>1150</v>
      </c>
      <c r="U18" s="43">
        <v>1170</v>
      </c>
      <c r="V18" s="43">
        <v>1175</v>
      </c>
      <c r="W18" s="43">
        <v>1195</v>
      </c>
      <c r="X18" s="43">
        <v>1200</v>
      </c>
      <c r="Y18" s="43">
        <v>1215</v>
      </c>
      <c r="Z18" s="43">
        <v>1215</v>
      </c>
      <c r="AA18" s="43">
        <v>1.038462</v>
      </c>
    </row>
    <row r="19" spans="1:27" ht="21" customHeight="1" x14ac:dyDescent="0.35">
      <c r="A19" s="239" t="s">
        <v>67</v>
      </c>
      <c r="B19" s="239"/>
      <c r="C19" s="3" t="s">
        <v>70</v>
      </c>
      <c r="E19" s="33">
        <v>2020</v>
      </c>
      <c r="F19" s="33"/>
      <c r="G19" s="33"/>
      <c r="H19" s="33"/>
      <c r="I19" s="5"/>
      <c r="J19" s="356"/>
      <c r="K19" s="357"/>
      <c r="L19" s="357"/>
      <c r="M19" s="357"/>
      <c r="N19" s="358"/>
      <c r="P19" s="43">
        <v>2019</v>
      </c>
      <c r="Q19" s="43">
        <v>1135</v>
      </c>
      <c r="R19" s="43">
        <v>1140</v>
      </c>
      <c r="S19" s="43">
        <v>1150</v>
      </c>
      <c r="T19" s="43">
        <v>1160</v>
      </c>
      <c r="U19" s="43">
        <v>1180</v>
      </c>
      <c r="V19" s="43">
        <v>1185</v>
      </c>
      <c r="W19" s="43">
        <v>1205</v>
      </c>
      <c r="X19" s="43">
        <v>1210</v>
      </c>
      <c r="Y19" s="43">
        <v>1225</v>
      </c>
      <c r="Z19" s="43">
        <v>1230</v>
      </c>
      <c r="AA19" s="43">
        <v>1.0381359999999999</v>
      </c>
    </row>
    <row r="20" spans="1:27" ht="48.75" customHeight="1" x14ac:dyDescent="0.35">
      <c r="A20" s="6" t="s">
        <v>98</v>
      </c>
      <c r="B20" s="243" t="s">
        <v>99</v>
      </c>
      <c r="C20" s="3" t="s">
        <v>58</v>
      </c>
      <c r="E20" s="33">
        <v>2021</v>
      </c>
      <c r="F20" s="33"/>
      <c r="G20" s="33"/>
      <c r="H20" s="33"/>
      <c r="I20" s="5"/>
      <c r="J20" s="359"/>
      <c r="K20" s="360"/>
      <c r="L20" s="360"/>
      <c r="M20" s="360"/>
      <c r="N20" s="361"/>
      <c r="P20" s="43">
        <v>2020</v>
      </c>
      <c r="Q20" s="43">
        <v>1145</v>
      </c>
      <c r="R20" s="43">
        <v>1150</v>
      </c>
      <c r="S20" s="43">
        <v>1155</v>
      </c>
      <c r="T20" s="43">
        <v>1170</v>
      </c>
      <c r="U20" s="43">
        <v>1190</v>
      </c>
      <c r="V20" s="43">
        <v>1195</v>
      </c>
      <c r="W20" s="43">
        <v>1215</v>
      </c>
      <c r="X20" s="43">
        <v>1225</v>
      </c>
      <c r="Y20" s="43">
        <v>1235</v>
      </c>
      <c r="Z20" s="43">
        <v>1240</v>
      </c>
      <c r="AA20" s="43">
        <v>1.0378149999999999</v>
      </c>
    </row>
    <row r="21" spans="1:27" s="2" customFormat="1" x14ac:dyDescent="0.35">
      <c r="A21" s="6" t="s">
        <v>5</v>
      </c>
      <c r="B21" s="163">
        <v>500000</v>
      </c>
      <c r="C21" s="3" t="s">
        <v>6</v>
      </c>
      <c r="E21" s="33">
        <v>2022</v>
      </c>
      <c r="F21" s="33"/>
      <c r="G21" s="33"/>
      <c r="H21" s="33"/>
      <c r="I21" s="5"/>
      <c r="P21" s="43" t="s">
        <v>78</v>
      </c>
      <c r="Q21" s="43"/>
      <c r="R21" s="43"/>
      <c r="S21" s="43"/>
      <c r="T21" s="43"/>
      <c r="U21" s="43"/>
      <c r="V21" s="43"/>
      <c r="W21" s="43"/>
      <c r="X21" s="43"/>
      <c r="Y21" s="43"/>
      <c r="Z21" s="43"/>
      <c r="AA21" s="43"/>
    </row>
    <row r="22" spans="1:27" s="2" customFormat="1" ht="34.5" customHeight="1" x14ac:dyDescent="0.35">
      <c r="A22" s="6" t="s">
        <v>55</v>
      </c>
      <c r="B22" s="164" t="s">
        <v>191</v>
      </c>
      <c r="C22" s="3" t="s">
        <v>54</v>
      </c>
      <c r="E22" s="33">
        <v>2023</v>
      </c>
      <c r="F22" s="33"/>
      <c r="G22" s="33"/>
      <c r="H22" s="33"/>
      <c r="I22" s="5"/>
      <c r="J22" s="362" t="s">
        <v>96</v>
      </c>
      <c r="K22" s="363"/>
      <c r="L22" s="363"/>
      <c r="M22" s="363"/>
      <c r="N22" s="363"/>
      <c r="P22" s="43" t="s">
        <v>79</v>
      </c>
      <c r="Q22" s="43">
        <v>1030</v>
      </c>
      <c r="R22" s="43">
        <v>1035</v>
      </c>
      <c r="S22" s="43">
        <v>1035</v>
      </c>
      <c r="T22" s="43">
        <v>1035</v>
      </c>
      <c r="U22" s="43">
        <v>1045</v>
      </c>
      <c r="V22" s="43">
        <v>1050</v>
      </c>
      <c r="W22" s="43">
        <v>1055</v>
      </c>
      <c r="X22" s="43">
        <v>1055</v>
      </c>
      <c r="Y22" s="43">
        <v>1060</v>
      </c>
      <c r="Z22" s="43">
        <v>1070</v>
      </c>
      <c r="AA22" s="43">
        <v>1.014354</v>
      </c>
    </row>
    <row r="23" spans="1:27" ht="30.75" customHeight="1" x14ac:dyDescent="0.35">
      <c r="A23" s="5" t="s">
        <v>56</v>
      </c>
      <c r="B23" s="22"/>
      <c r="C23" s="3" t="s">
        <v>57</v>
      </c>
      <c r="E23" s="33">
        <v>2024</v>
      </c>
      <c r="F23" s="33"/>
      <c r="G23" s="33"/>
      <c r="H23" s="33"/>
      <c r="I23" s="5"/>
      <c r="J23" s="362"/>
      <c r="K23" s="363"/>
      <c r="L23" s="363"/>
      <c r="M23" s="363"/>
      <c r="N23" s="363"/>
      <c r="P23" s="43" t="s">
        <v>80</v>
      </c>
      <c r="Q23" s="43">
        <v>1040</v>
      </c>
      <c r="R23" s="43">
        <v>1045</v>
      </c>
      <c r="S23" s="43">
        <v>1045</v>
      </c>
      <c r="T23" s="43">
        <v>1045</v>
      </c>
      <c r="U23" s="43">
        <v>1055</v>
      </c>
      <c r="V23" s="43">
        <v>1060</v>
      </c>
      <c r="W23" s="43">
        <v>1065</v>
      </c>
      <c r="X23" s="43">
        <v>1065</v>
      </c>
      <c r="Y23" s="43">
        <v>1070</v>
      </c>
      <c r="Z23" s="43">
        <v>1080</v>
      </c>
      <c r="AA23" s="43">
        <v>1.0142180000000001</v>
      </c>
    </row>
    <row r="24" spans="1:27" s="2" customFormat="1" x14ac:dyDescent="0.35">
      <c r="A24" s="18"/>
      <c r="B24" s="19"/>
      <c r="C24" s="3"/>
      <c r="E24" s="33">
        <v>2025</v>
      </c>
      <c r="F24" s="33"/>
      <c r="G24" s="33"/>
      <c r="H24" s="33"/>
      <c r="I24" s="5"/>
      <c r="J24" s="362"/>
      <c r="K24" s="363"/>
      <c r="L24" s="363"/>
      <c r="M24" s="363"/>
      <c r="N24" s="363"/>
      <c r="P24" s="43" t="s">
        <v>81</v>
      </c>
      <c r="Q24" s="43">
        <v>1050</v>
      </c>
      <c r="R24" s="43">
        <v>1055</v>
      </c>
      <c r="S24" s="43">
        <v>1055</v>
      </c>
      <c r="T24" s="43">
        <v>1055</v>
      </c>
      <c r="U24" s="43">
        <v>1065</v>
      </c>
      <c r="V24" s="43">
        <v>1070</v>
      </c>
      <c r="W24" s="43">
        <v>1075</v>
      </c>
      <c r="X24" s="43">
        <v>1075</v>
      </c>
      <c r="Y24" s="43">
        <v>1080</v>
      </c>
      <c r="Z24" s="43">
        <v>1095</v>
      </c>
      <c r="AA24" s="43">
        <v>1.0140849999999999</v>
      </c>
    </row>
    <row r="25" spans="1:27" x14ac:dyDescent="0.35">
      <c r="A25" s="364" t="s">
        <v>71</v>
      </c>
      <c r="B25" s="364"/>
      <c r="E25" s="33">
        <v>2026</v>
      </c>
      <c r="F25" s="33"/>
      <c r="G25" s="33"/>
      <c r="H25" s="33"/>
      <c r="I25" s="5"/>
      <c r="P25" s="43" t="s">
        <v>82</v>
      </c>
      <c r="Q25" s="43">
        <v>1055</v>
      </c>
      <c r="R25" s="43">
        <v>1060</v>
      </c>
      <c r="S25" s="43">
        <v>1060</v>
      </c>
      <c r="T25" s="43">
        <v>1060</v>
      </c>
      <c r="U25" s="43">
        <v>1070</v>
      </c>
      <c r="V25" s="43">
        <v>1075</v>
      </c>
      <c r="W25" s="43">
        <v>1080</v>
      </c>
      <c r="X25" s="43">
        <v>1080</v>
      </c>
      <c r="Y25" s="43">
        <v>1085</v>
      </c>
      <c r="Z25" s="43">
        <v>1095</v>
      </c>
      <c r="AA25" s="43">
        <v>1.014019</v>
      </c>
    </row>
    <row r="26" spans="1:27" x14ac:dyDescent="0.35">
      <c r="A26" s="5" t="s">
        <v>28</v>
      </c>
      <c r="B26" s="5"/>
      <c r="E26" s="33">
        <v>2027</v>
      </c>
      <c r="F26" s="33"/>
      <c r="G26" s="33"/>
      <c r="H26" s="33"/>
      <c r="I26" s="5"/>
      <c r="P26" s="43" t="s">
        <v>83</v>
      </c>
      <c r="Q26" s="43">
        <v>1060</v>
      </c>
      <c r="R26" s="43">
        <v>1065</v>
      </c>
      <c r="S26" s="43">
        <v>1065</v>
      </c>
      <c r="T26" s="43">
        <v>1065</v>
      </c>
      <c r="U26" s="43">
        <v>1075</v>
      </c>
      <c r="V26" s="43">
        <v>1080</v>
      </c>
      <c r="W26" s="43">
        <v>1085</v>
      </c>
      <c r="X26" s="43">
        <v>1085</v>
      </c>
      <c r="Y26" s="43">
        <v>1090</v>
      </c>
      <c r="Z26" s="43">
        <v>1110</v>
      </c>
      <c r="AA26" s="43">
        <v>1.0139530000000001</v>
      </c>
    </row>
    <row r="27" spans="1:27" x14ac:dyDescent="0.35">
      <c r="A27" s="5" t="s">
        <v>29</v>
      </c>
      <c r="B27" s="5"/>
      <c r="E27" s="33">
        <v>2028</v>
      </c>
      <c r="F27" s="33"/>
      <c r="G27" s="33"/>
      <c r="H27" s="33"/>
      <c r="I27" s="5"/>
      <c r="P27" s="43" t="s">
        <v>84</v>
      </c>
      <c r="Q27" s="43">
        <v>1065</v>
      </c>
      <c r="R27" s="43">
        <v>1070</v>
      </c>
      <c r="S27" s="43">
        <v>1070</v>
      </c>
      <c r="T27" s="43">
        <v>1070</v>
      </c>
      <c r="U27" s="43">
        <v>1080</v>
      </c>
      <c r="V27" s="43">
        <v>1085</v>
      </c>
      <c r="W27" s="43">
        <v>1090</v>
      </c>
      <c r="X27" s="43">
        <v>1090</v>
      </c>
      <c r="Y27" s="43">
        <v>1100</v>
      </c>
      <c r="Z27" s="43">
        <v>1110</v>
      </c>
      <c r="AA27" s="43">
        <v>1.018519</v>
      </c>
    </row>
    <row r="28" spans="1:27" ht="39.75" customHeight="1" x14ac:dyDescent="0.35">
      <c r="A28" s="5" t="s">
        <v>30</v>
      </c>
      <c r="B28" s="23"/>
      <c r="C28" s="1" t="s">
        <v>43</v>
      </c>
      <c r="E28" s="33">
        <v>2029</v>
      </c>
      <c r="F28" s="33"/>
      <c r="G28" s="33"/>
      <c r="H28" s="33"/>
      <c r="I28" s="5"/>
      <c r="P28" s="43" t="s">
        <v>85</v>
      </c>
      <c r="Q28" s="43">
        <v>1075</v>
      </c>
      <c r="R28" s="43">
        <v>1080</v>
      </c>
      <c r="S28" s="43">
        <v>1080</v>
      </c>
      <c r="T28" s="43">
        <v>1080</v>
      </c>
      <c r="U28" s="43">
        <v>1090</v>
      </c>
      <c r="V28" s="43">
        <v>1095</v>
      </c>
      <c r="W28" s="43">
        <v>1100</v>
      </c>
      <c r="X28" s="43">
        <v>1100</v>
      </c>
      <c r="Y28" s="43">
        <v>1105</v>
      </c>
      <c r="Z28" s="43">
        <v>1120</v>
      </c>
      <c r="AA28" s="43">
        <v>1.0137609999999999</v>
      </c>
    </row>
    <row r="29" spans="1:27" x14ac:dyDescent="0.35">
      <c r="A29" s="5" t="s">
        <v>44</v>
      </c>
      <c r="B29" s="5"/>
      <c r="E29" s="33">
        <v>2030</v>
      </c>
      <c r="F29" s="33"/>
      <c r="G29" s="33"/>
      <c r="H29" s="33"/>
      <c r="I29" s="5"/>
      <c r="P29" s="43" t="s">
        <v>86</v>
      </c>
      <c r="Q29" s="43">
        <v>1080</v>
      </c>
      <c r="R29" s="43">
        <v>1085</v>
      </c>
      <c r="S29" s="43">
        <v>1085</v>
      </c>
      <c r="T29" s="43">
        <v>1085</v>
      </c>
      <c r="U29" s="43">
        <v>1095</v>
      </c>
      <c r="V29" s="43">
        <v>1100</v>
      </c>
      <c r="W29" s="43">
        <v>1105</v>
      </c>
      <c r="X29" s="43">
        <v>1105</v>
      </c>
      <c r="Y29" s="43">
        <v>1110</v>
      </c>
      <c r="Z29" s="43">
        <v>1120</v>
      </c>
      <c r="AA29" s="43">
        <v>1.0136989999999999</v>
      </c>
    </row>
    <row r="30" spans="1:27" x14ac:dyDescent="0.35">
      <c r="A30" s="5" t="s">
        <v>47</v>
      </c>
      <c r="B30" s="5"/>
      <c r="E30" s="33">
        <v>2031</v>
      </c>
      <c r="F30" s="33"/>
      <c r="G30" s="33"/>
      <c r="H30" s="33"/>
      <c r="I30" s="5"/>
      <c r="P30" s="43" t="s">
        <v>87</v>
      </c>
      <c r="Q30" s="43">
        <v>1085</v>
      </c>
      <c r="R30" s="43">
        <v>1090</v>
      </c>
      <c r="S30" s="43">
        <v>1090</v>
      </c>
      <c r="T30" s="43">
        <v>1090</v>
      </c>
      <c r="U30" s="43">
        <v>1100</v>
      </c>
      <c r="V30" s="43">
        <v>1105</v>
      </c>
      <c r="W30" s="43">
        <v>1110</v>
      </c>
      <c r="X30" s="43">
        <v>1110</v>
      </c>
      <c r="Y30" s="43">
        <v>1115</v>
      </c>
      <c r="Z30" s="43">
        <v>1125</v>
      </c>
      <c r="AA30" s="43">
        <v>1.013636</v>
      </c>
    </row>
    <row r="31" spans="1:27" x14ac:dyDescent="0.35">
      <c r="A31" s="5" t="s">
        <v>45</v>
      </c>
      <c r="B31" s="5"/>
      <c r="P31" s="43" t="s">
        <v>88</v>
      </c>
      <c r="Q31" s="43">
        <v>1090</v>
      </c>
      <c r="R31" s="43">
        <v>1095</v>
      </c>
      <c r="S31" s="43">
        <v>1095</v>
      </c>
      <c r="T31" s="43">
        <v>1095</v>
      </c>
      <c r="U31" s="43">
        <v>1105</v>
      </c>
      <c r="V31" s="43">
        <v>1110</v>
      </c>
      <c r="W31" s="43">
        <v>1115</v>
      </c>
      <c r="X31" s="43">
        <v>1115</v>
      </c>
      <c r="Y31" s="43">
        <v>1120</v>
      </c>
      <c r="Z31" s="43">
        <v>1130</v>
      </c>
      <c r="AA31" s="43">
        <v>1.0135749999999999</v>
      </c>
    </row>
    <row r="32" spans="1:27" x14ac:dyDescent="0.35">
      <c r="A32" s="5" t="s">
        <v>46</v>
      </c>
      <c r="B32" s="5"/>
      <c r="E32" s="32"/>
      <c r="F32" s="32"/>
      <c r="G32" s="32"/>
      <c r="H32" s="32"/>
      <c r="I32" s="2"/>
    </row>
    <row r="33" spans="1:16" s="2" customFormat="1" ht="16.5" customHeight="1" x14ac:dyDescent="0.35">
      <c r="A33" s="93"/>
      <c r="B33" s="94"/>
      <c r="C33" s="3"/>
      <c r="E33" s="26"/>
      <c r="F33" s="26"/>
      <c r="G33" s="26"/>
      <c r="H33" s="26"/>
      <c r="I33"/>
      <c r="P33" s="136"/>
    </row>
    <row r="34" spans="1:16" x14ac:dyDescent="0.35">
      <c r="A34" s="80"/>
      <c r="B34" s="80"/>
    </row>
    <row r="56" spans="1:2" customFormat="1" x14ac:dyDescent="0.35">
      <c r="A56" s="80"/>
      <c r="B56" s="80"/>
    </row>
    <row r="57" spans="1:2" customFormat="1" x14ac:dyDescent="0.35">
      <c r="A57" s="92"/>
      <c r="B57" s="80"/>
    </row>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pageSetup scale="56"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AA57"/>
  <sheetViews>
    <sheetView zoomScale="80" zoomScaleNormal="80" workbookViewId="0"/>
  </sheetViews>
  <sheetFormatPr defaultRowHeight="14.5" x14ac:dyDescent="0.35"/>
  <cols>
    <col min="1" max="1" width="63.6328125" customWidth="1"/>
    <col min="2" max="2" width="73.453125" customWidth="1"/>
    <col min="3" max="3" width="44.453125" style="1" customWidth="1"/>
    <col min="5" max="5" width="9.08984375" style="26"/>
    <col min="6" max="6" width="14.453125" style="26" customWidth="1"/>
    <col min="7" max="7" width="15.453125" style="26" customWidth="1"/>
    <col min="8" max="8" width="18" style="26" customWidth="1"/>
    <col min="9" max="9" width="15.6328125" customWidth="1"/>
    <col min="16" max="16" width="11.453125" style="135" customWidth="1"/>
  </cols>
  <sheetData>
    <row r="1" spans="1:27" ht="62.25" customHeight="1" x14ac:dyDescent="0.45">
      <c r="A1" s="125" t="s">
        <v>582</v>
      </c>
      <c r="B1" s="52"/>
      <c r="D1" s="365" t="s">
        <v>649</v>
      </c>
      <c r="E1" s="366"/>
      <c r="F1" s="366"/>
      <c r="G1" s="366"/>
      <c r="H1" s="367"/>
    </row>
    <row r="2" spans="1:27" x14ac:dyDescent="0.35">
      <c r="A2" s="238">
        <v>43252</v>
      </c>
    </row>
    <row r="3" spans="1:27" ht="15" customHeight="1" x14ac:dyDescent="0.35">
      <c r="A3" s="4" t="s">
        <v>8</v>
      </c>
      <c r="B3" s="4"/>
    </row>
    <row r="4" spans="1:27" ht="15" customHeight="1" x14ac:dyDescent="0.35">
      <c r="A4" s="15" t="s">
        <v>9</v>
      </c>
      <c r="B4" s="15"/>
    </row>
    <row r="5" spans="1:27" x14ac:dyDescent="0.35">
      <c r="C5" s="1" t="s">
        <v>31</v>
      </c>
    </row>
    <row r="6" spans="1:27" x14ac:dyDescent="0.35">
      <c r="A6" s="368" t="s">
        <v>10</v>
      </c>
      <c r="B6" s="369"/>
      <c r="C6" s="3"/>
    </row>
    <row r="7" spans="1:27" ht="21" customHeight="1" x14ac:dyDescent="0.35">
      <c r="A7" s="6" t="s">
        <v>0</v>
      </c>
      <c r="B7" s="5"/>
      <c r="C7" s="3"/>
    </row>
    <row r="8" spans="1:27" ht="100.5" customHeight="1" x14ac:dyDescent="0.35">
      <c r="A8" s="6" t="s">
        <v>2</v>
      </c>
      <c r="B8" s="202" t="s">
        <v>678</v>
      </c>
      <c r="C8" s="3"/>
      <c r="E8" s="370" t="s">
        <v>100</v>
      </c>
      <c r="F8" s="370"/>
      <c r="G8" s="370"/>
      <c r="H8" s="370"/>
      <c r="I8" s="370"/>
    </row>
    <row r="9" spans="1:27" ht="15" thickBot="1" x14ac:dyDescent="0.4">
      <c r="A9" s="6" t="s">
        <v>1</v>
      </c>
      <c r="B9" s="5"/>
      <c r="C9" s="3" t="s">
        <v>48</v>
      </c>
      <c r="E9" s="371" t="s">
        <v>53</v>
      </c>
      <c r="F9" s="372"/>
      <c r="G9" s="372"/>
      <c r="H9" s="373"/>
      <c r="I9" s="246" t="s">
        <v>517</v>
      </c>
      <c r="J9" t="s">
        <v>74</v>
      </c>
      <c r="P9" s="43" t="s">
        <v>76</v>
      </c>
      <c r="Q9" s="43"/>
      <c r="R9" s="43"/>
      <c r="S9" s="43"/>
      <c r="T9" s="43"/>
      <c r="U9" s="43"/>
      <c r="V9" s="43"/>
      <c r="W9" s="43"/>
      <c r="X9" s="43"/>
      <c r="Y9" s="43"/>
      <c r="Z9" s="43"/>
      <c r="AA9" s="43"/>
    </row>
    <row r="10" spans="1:27" ht="48" customHeight="1" thickBot="1" x14ac:dyDescent="0.4">
      <c r="A10" s="6" t="s">
        <v>4</v>
      </c>
      <c r="B10" s="5"/>
      <c r="C10" s="3" t="s">
        <v>3</v>
      </c>
      <c r="E10" s="37" t="s">
        <v>75</v>
      </c>
      <c r="F10" s="38" t="s">
        <v>147</v>
      </c>
      <c r="G10" s="38" t="s">
        <v>146</v>
      </c>
      <c r="H10" s="38" t="s">
        <v>90</v>
      </c>
      <c r="I10" s="38" t="s">
        <v>144</v>
      </c>
      <c r="J10" s="362" t="s">
        <v>92</v>
      </c>
      <c r="K10" s="374"/>
      <c r="L10" s="374"/>
      <c r="M10" s="374"/>
      <c r="N10" s="374"/>
      <c r="P10" s="43" t="s">
        <v>77</v>
      </c>
      <c r="Q10" s="48">
        <v>0.9</v>
      </c>
      <c r="R10" s="46">
        <v>0.8</v>
      </c>
      <c r="S10" s="46">
        <v>0.7</v>
      </c>
      <c r="T10" s="47">
        <v>0.6</v>
      </c>
      <c r="U10" s="48">
        <v>0.5</v>
      </c>
      <c r="V10" s="46">
        <v>0.4</v>
      </c>
      <c r="W10" s="46">
        <v>0.3</v>
      </c>
      <c r="X10" s="46">
        <v>0.2</v>
      </c>
      <c r="Y10" s="46">
        <v>0.1</v>
      </c>
      <c r="Z10" s="46">
        <v>0.05</v>
      </c>
      <c r="AA10" s="45">
        <v>18537</v>
      </c>
    </row>
    <row r="11" spans="1:27" ht="19.5" customHeight="1" x14ac:dyDescent="0.35">
      <c r="A11" s="12" t="s">
        <v>49</v>
      </c>
      <c r="B11" s="12"/>
      <c r="C11" s="3"/>
      <c r="E11" s="33">
        <v>2012</v>
      </c>
      <c r="F11" s="33"/>
      <c r="G11" s="33"/>
      <c r="H11" s="33"/>
      <c r="I11" s="5"/>
      <c r="J11" s="362"/>
      <c r="K11" s="374"/>
      <c r="L11" s="374"/>
      <c r="M11" s="374"/>
      <c r="N11" s="374"/>
      <c r="P11" s="43">
        <v>2011</v>
      </c>
      <c r="Q11" s="43">
        <v>1030</v>
      </c>
      <c r="R11" s="43">
        <v>1035</v>
      </c>
      <c r="S11" s="43">
        <v>1040</v>
      </c>
      <c r="T11" s="43">
        <v>1050</v>
      </c>
      <c r="U11" s="43">
        <v>1070</v>
      </c>
      <c r="V11" s="43">
        <v>1075</v>
      </c>
      <c r="W11" s="43">
        <v>1090</v>
      </c>
      <c r="X11" s="43">
        <v>1095</v>
      </c>
      <c r="Y11" s="43">
        <v>1110</v>
      </c>
      <c r="Z11" s="43">
        <v>1110</v>
      </c>
      <c r="AA11" s="43">
        <v>1.0373829999999999</v>
      </c>
    </row>
    <row r="12" spans="1:27" ht="15" customHeight="1" x14ac:dyDescent="0.35">
      <c r="A12" s="12" t="s">
        <v>50</v>
      </c>
      <c r="B12" s="12"/>
      <c r="C12" s="3"/>
      <c r="E12" s="33">
        <v>2013</v>
      </c>
      <c r="F12" s="33"/>
      <c r="G12" s="33"/>
      <c r="H12" s="33"/>
      <c r="I12" s="5"/>
      <c r="J12" s="375" t="s">
        <v>91</v>
      </c>
      <c r="K12" s="376"/>
      <c r="L12" s="376"/>
      <c r="M12" s="376"/>
      <c r="N12" s="376"/>
      <c r="P12" s="43">
        <v>2012</v>
      </c>
      <c r="Q12" s="43">
        <v>1050</v>
      </c>
      <c r="R12" s="43">
        <v>1055</v>
      </c>
      <c r="S12" s="43">
        <v>1060</v>
      </c>
      <c r="T12" s="43">
        <v>1070</v>
      </c>
      <c r="U12" s="43">
        <v>1090</v>
      </c>
      <c r="V12" s="43">
        <v>1095</v>
      </c>
      <c r="W12" s="43">
        <v>1115</v>
      </c>
      <c r="X12" s="43">
        <v>1120</v>
      </c>
      <c r="Y12" s="43">
        <v>1125</v>
      </c>
      <c r="Z12" s="43">
        <v>1135</v>
      </c>
      <c r="AA12" s="43">
        <v>1.0321100000000001</v>
      </c>
    </row>
    <row r="13" spans="1:27" x14ac:dyDescent="0.35">
      <c r="A13" s="12" t="s">
        <v>51</v>
      </c>
      <c r="B13" s="12"/>
      <c r="C13" s="3" t="s">
        <v>52</v>
      </c>
      <c r="E13" s="33">
        <v>2014</v>
      </c>
      <c r="F13" s="33"/>
      <c r="G13" s="33"/>
      <c r="H13" s="33"/>
      <c r="I13" s="5"/>
      <c r="J13" s="375"/>
      <c r="K13" s="376"/>
      <c r="L13" s="376"/>
      <c r="M13" s="376"/>
      <c r="N13" s="376"/>
      <c r="P13" s="43">
        <v>2013</v>
      </c>
      <c r="Q13" s="43">
        <v>1065</v>
      </c>
      <c r="R13" s="43">
        <v>1070</v>
      </c>
      <c r="S13" s="43">
        <v>1075</v>
      </c>
      <c r="T13" s="43">
        <v>1085</v>
      </c>
      <c r="U13" s="43">
        <v>1105</v>
      </c>
      <c r="V13" s="43">
        <v>1110</v>
      </c>
      <c r="W13" s="43">
        <v>1130</v>
      </c>
      <c r="X13" s="43">
        <v>1135</v>
      </c>
      <c r="Y13" s="43">
        <v>1150</v>
      </c>
      <c r="Z13" s="43">
        <v>1150</v>
      </c>
      <c r="AA13" s="43">
        <v>1.040724</v>
      </c>
    </row>
    <row r="14" spans="1:27" ht="21.75" customHeight="1" x14ac:dyDescent="0.35">
      <c r="A14" s="12" t="s">
        <v>53</v>
      </c>
      <c r="B14" s="24"/>
      <c r="C14" s="3"/>
      <c r="E14" s="33">
        <v>2015</v>
      </c>
      <c r="F14" s="33"/>
      <c r="G14" s="33"/>
      <c r="H14" s="33"/>
      <c r="I14" s="5"/>
      <c r="J14" s="375"/>
      <c r="K14" s="376"/>
      <c r="L14" s="376"/>
      <c r="M14" s="376"/>
      <c r="N14" s="376"/>
      <c r="P14" s="43">
        <v>2014</v>
      </c>
      <c r="Q14" s="43">
        <v>1080</v>
      </c>
      <c r="R14" s="43">
        <v>1085</v>
      </c>
      <c r="S14" s="43">
        <v>1090</v>
      </c>
      <c r="T14" s="43">
        <v>1100</v>
      </c>
      <c r="U14" s="43">
        <v>1120</v>
      </c>
      <c r="V14" s="43">
        <v>1125</v>
      </c>
      <c r="W14" s="43">
        <v>1145</v>
      </c>
      <c r="X14" s="43">
        <v>1150</v>
      </c>
      <c r="Y14" s="43">
        <v>1165</v>
      </c>
      <c r="Z14" s="43">
        <v>1170</v>
      </c>
      <c r="AA14" s="43">
        <v>1.040179</v>
      </c>
    </row>
    <row r="15" spans="1:27" x14ac:dyDescent="0.35">
      <c r="A15" s="239" t="s">
        <v>41</v>
      </c>
      <c r="B15" s="379" t="s">
        <v>97</v>
      </c>
      <c r="E15" s="33">
        <v>2016</v>
      </c>
      <c r="F15" s="33"/>
      <c r="G15" s="33"/>
      <c r="H15" s="33"/>
      <c r="I15" s="5"/>
      <c r="J15" s="375"/>
      <c r="K15" s="376"/>
      <c r="L15" s="376"/>
      <c r="M15" s="376"/>
      <c r="N15" s="376"/>
      <c r="P15" s="43">
        <v>2015</v>
      </c>
      <c r="Q15" s="43">
        <v>1095</v>
      </c>
      <c r="R15" s="43">
        <v>1100</v>
      </c>
      <c r="S15" s="43">
        <v>1105</v>
      </c>
      <c r="T15" s="43">
        <v>1115</v>
      </c>
      <c r="U15" s="43">
        <v>1135</v>
      </c>
      <c r="V15" s="43">
        <v>1140</v>
      </c>
      <c r="W15" s="43">
        <v>1160</v>
      </c>
      <c r="X15" s="43">
        <v>1165</v>
      </c>
      <c r="Y15" s="43">
        <v>1170</v>
      </c>
      <c r="Z15" s="43">
        <v>1180</v>
      </c>
      <c r="AA15" s="43">
        <v>1.030837</v>
      </c>
    </row>
    <row r="16" spans="1:27" ht="60.75" customHeight="1" x14ac:dyDescent="0.35">
      <c r="A16" s="239" t="s">
        <v>7</v>
      </c>
      <c r="B16" s="380"/>
      <c r="C16" s="3" t="s">
        <v>21</v>
      </c>
      <c r="E16" s="33">
        <v>2017</v>
      </c>
      <c r="F16" s="33"/>
      <c r="G16" s="33"/>
      <c r="H16" s="33"/>
      <c r="I16" s="5"/>
      <c r="J16" s="377"/>
      <c r="K16" s="378"/>
      <c r="L16" s="378"/>
      <c r="M16" s="378"/>
      <c r="N16" s="378"/>
      <c r="P16" s="43">
        <v>2016</v>
      </c>
      <c r="Q16" s="43">
        <v>1105</v>
      </c>
      <c r="R16" s="43">
        <v>1110</v>
      </c>
      <c r="S16" s="43">
        <v>1115</v>
      </c>
      <c r="T16" s="43">
        <v>1125</v>
      </c>
      <c r="U16" s="43">
        <v>1145</v>
      </c>
      <c r="V16" s="43">
        <v>1150</v>
      </c>
      <c r="W16" s="43">
        <v>1170</v>
      </c>
      <c r="X16" s="43">
        <v>1175</v>
      </c>
      <c r="Y16" s="43">
        <v>1190</v>
      </c>
      <c r="Z16" s="43">
        <v>1195</v>
      </c>
      <c r="AA16" s="43">
        <v>1.039301</v>
      </c>
    </row>
    <row r="17" spans="1:27" x14ac:dyDescent="0.35">
      <c r="A17" s="239" t="s">
        <v>72</v>
      </c>
      <c r="B17" s="239"/>
      <c r="C17" s="3" t="s">
        <v>73</v>
      </c>
      <c r="E17" s="33">
        <v>2018</v>
      </c>
      <c r="F17" s="33"/>
      <c r="G17" s="33"/>
      <c r="H17" s="33"/>
      <c r="I17" s="5"/>
      <c r="J17" s="34" t="s">
        <v>89</v>
      </c>
      <c r="K17" s="35"/>
      <c r="L17" s="35"/>
      <c r="M17" s="35"/>
      <c r="N17" s="36"/>
      <c r="P17" s="43">
        <v>2017</v>
      </c>
      <c r="Q17" s="43">
        <v>1115</v>
      </c>
      <c r="R17" s="43">
        <v>1120</v>
      </c>
      <c r="S17" s="43">
        <v>1125</v>
      </c>
      <c r="T17" s="43">
        <v>1135</v>
      </c>
      <c r="U17" s="43">
        <v>1155</v>
      </c>
      <c r="V17" s="43">
        <v>1160</v>
      </c>
      <c r="W17" s="43">
        <v>1180</v>
      </c>
      <c r="X17" s="43">
        <v>1185</v>
      </c>
      <c r="Y17" s="43">
        <v>1195</v>
      </c>
      <c r="Z17" s="43">
        <v>1205</v>
      </c>
      <c r="AA17" s="43">
        <v>1.034632</v>
      </c>
    </row>
    <row r="18" spans="1:27" x14ac:dyDescent="0.35">
      <c r="A18" s="239" t="s">
        <v>68</v>
      </c>
      <c r="B18" s="245"/>
      <c r="C18" s="3" t="s">
        <v>69</v>
      </c>
      <c r="E18" s="33">
        <v>2019</v>
      </c>
      <c r="F18" s="33"/>
      <c r="G18" s="33"/>
      <c r="H18" s="33"/>
      <c r="I18" s="5"/>
      <c r="J18" s="353"/>
      <c r="K18" s="354"/>
      <c r="L18" s="354"/>
      <c r="M18" s="354"/>
      <c r="N18" s="355"/>
      <c r="P18" s="43">
        <v>2018</v>
      </c>
      <c r="Q18" s="43">
        <v>1125</v>
      </c>
      <c r="R18" s="43">
        <v>1130</v>
      </c>
      <c r="S18" s="43">
        <v>1140</v>
      </c>
      <c r="T18" s="43">
        <v>1150</v>
      </c>
      <c r="U18" s="43">
        <v>1170</v>
      </c>
      <c r="V18" s="43">
        <v>1175</v>
      </c>
      <c r="W18" s="43">
        <v>1195</v>
      </c>
      <c r="X18" s="43">
        <v>1200</v>
      </c>
      <c r="Y18" s="43">
        <v>1215</v>
      </c>
      <c r="Z18" s="43">
        <v>1215</v>
      </c>
      <c r="AA18" s="43">
        <v>1.038462</v>
      </c>
    </row>
    <row r="19" spans="1:27" ht="21" customHeight="1" x14ac:dyDescent="0.35">
      <c r="A19" s="239" t="s">
        <v>67</v>
      </c>
      <c r="B19" s="239"/>
      <c r="C19" s="3" t="s">
        <v>70</v>
      </c>
      <c r="E19" s="33">
        <v>2020</v>
      </c>
      <c r="F19" s="33"/>
      <c r="G19" s="33"/>
      <c r="H19" s="33"/>
      <c r="I19" s="5"/>
      <c r="J19" s="356"/>
      <c r="K19" s="357"/>
      <c r="L19" s="357"/>
      <c r="M19" s="357"/>
      <c r="N19" s="358"/>
      <c r="P19" s="43">
        <v>2019</v>
      </c>
      <c r="Q19" s="43">
        <v>1135</v>
      </c>
      <c r="R19" s="43">
        <v>1140</v>
      </c>
      <c r="S19" s="43">
        <v>1150</v>
      </c>
      <c r="T19" s="43">
        <v>1160</v>
      </c>
      <c r="U19" s="43">
        <v>1180</v>
      </c>
      <c r="V19" s="43">
        <v>1185</v>
      </c>
      <c r="W19" s="43">
        <v>1205</v>
      </c>
      <c r="X19" s="43">
        <v>1210</v>
      </c>
      <c r="Y19" s="43">
        <v>1225</v>
      </c>
      <c r="Z19" s="43">
        <v>1230</v>
      </c>
      <c r="AA19" s="43">
        <v>1.0381359999999999</v>
      </c>
    </row>
    <row r="20" spans="1:27" ht="48.75" customHeight="1" x14ac:dyDescent="0.35">
      <c r="A20" s="6" t="s">
        <v>98</v>
      </c>
      <c r="B20" s="243" t="s">
        <v>99</v>
      </c>
      <c r="C20" s="3" t="s">
        <v>58</v>
      </c>
      <c r="E20" s="33">
        <v>2021</v>
      </c>
      <c r="F20" s="33"/>
      <c r="G20" s="33"/>
      <c r="H20" s="33"/>
      <c r="I20" s="5"/>
      <c r="J20" s="359"/>
      <c r="K20" s="360"/>
      <c r="L20" s="360"/>
      <c r="M20" s="360"/>
      <c r="N20" s="361"/>
      <c r="P20" s="43">
        <v>2020</v>
      </c>
      <c r="Q20" s="43">
        <v>1145</v>
      </c>
      <c r="R20" s="43">
        <v>1150</v>
      </c>
      <c r="S20" s="43">
        <v>1155</v>
      </c>
      <c r="T20" s="43">
        <v>1170</v>
      </c>
      <c r="U20" s="43">
        <v>1190</v>
      </c>
      <c r="V20" s="43">
        <v>1195</v>
      </c>
      <c r="W20" s="43">
        <v>1215</v>
      </c>
      <c r="X20" s="43">
        <v>1225</v>
      </c>
      <c r="Y20" s="43">
        <v>1235</v>
      </c>
      <c r="Z20" s="43">
        <v>1240</v>
      </c>
      <c r="AA20" s="43">
        <v>1.0378149999999999</v>
      </c>
    </row>
    <row r="21" spans="1:27" s="2" customFormat="1" x14ac:dyDescent="0.35">
      <c r="A21" s="6" t="s">
        <v>5</v>
      </c>
      <c r="B21" s="22">
        <v>1500000</v>
      </c>
      <c r="C21" s="3" t="s">
        <v>6</v>
      </c>
      <c r="E21" s="33">
        <v>2022</v>
      </c>
      <c r="F21" s="33"/>
      <c r="G21" s="33"/>
      <c r="H21" s="33"/>
      <c r="I21" s="5"/>
      <c r="P21" s="43" t="s">
        <v>78</v>
      </c>
      <c r="Q21" s="43"/>
      <c r="R21" s="43"/>
      <c r="S21" s="43"/>
      <c r="T21" s="43"/>
      <c r="U21" s="43"/>
      <c r="V21" s="43"/>
      <c r="W21" s="43"/>
      <c r="X21" s="43"/>
      <c r="Y21" s="43"/>
      <c r="Z21" s="43"/>
      <c r="AA21" s="43"/>
    </row>
    <row r="22" spans="1:27" s="2" customFormat="1" ht="34.5" customHeight="1" x14ac:dyDescent="0.35">
      <c r="A22" s="5" t="s">
        <v>55</v>
      </c>
      <c r="B22" s="23" t="s">
        <v>528</v>
      </c>
      <c r="C22" s="3" t="s">
        <v>54</v>
      </c>
      <c r="E22" s="33">
        <v>2023</v>
      </c>
      <c r="F22" s="33"/>
      <c r="G22" s="33"/>
      <c r="H22" s="33"/>
      <c r="I22" s="5"/>
      <c r="J22" s="362" t="s">
        <v>96</v>
      </c>
      <c r="K22" s="363"/>
      <c r="L22" s="363"/>
      <c r="M22" s="363"/>
      <c r="N22" s="363"/>
      <c r="P22" s="43" t="s">
        <v>79</v>
      </c>
      <c r="Q22" s="43">
        <v>1030</v>
      </c>
      <c r="R22" s="43">
        <v>1035</v>
      </c>
      <c r="S22" s="43">
        <v>1035</v>
      </c>
      <c r="T22" s="43">
        <v>1035</v>
      </c>
      <c r="U22" s="43">
        <v>1045</v>
      </c>
      <c r="V22" s="43">
        <v>1050</v>
      </c>
      <c r="W22" s="43">
        <v>1055</v>
      </c>
      <c r="X22" s="43">
        <v>1055</v>
      </c>
      <c r="Y22" s="43">
        <v>1060</v>
      </c>
      <c r="Z22" s="43">
        <v>1070</v>
      </c>
      <c r="AA22" s="43">
        <v>1.014354</v>
      </c>
    </row>
    <row r="23" spans="1:27" ht="30.75" customHeight="1" x14ac:dyDescent="0.35">
      <c r="A23" s="5" t="s">
        <v>56</v>
      </c>
      <c r="B23" s="22"/>
      <c r="C23" s="3" t="s">
        <v>57</v>
      </c>
      <c r="E23" s="33">
        <v>2024</v>
      </c>
      <c r="F23" s="33"/>
      <c r="G23" s="33"/>
      <c r="H23" s="33"/>
      <c r="I23" s="5"/>
      <c r="J23" s="362"/>
      <c r="K23" s="363"/>
      <c r="L23" s="363"/>
      <c r="M23" s="363"/>
      <c r="N23" s="363"/>
      <c r="P23" s="43" t="s">
        <v>80</v>
      </c>
      <c r="Q23" s="43">
        <v>1040</v>
      </c>
      <c r="R23" s="43">
        <v>1045</v>
      </c>
      <c r="S23" s="43">
        <v>1045</v>
      </c>
      <c r="T23" s="43">
        <v>1045</v>
      </c>
      <c r="U23" s="43">
        <v>1055</v>
      </c>
      <c r="V23" s="43">
        <v>1060</v>
      </c>
      <c r="W23" s="43">
        <v>1065</v>
      </c>
      <c r="X23" s="43">
        <v>1065</v>
      </c>
      <c r="Y23" s="43">
        <v>1070</v>
      </c>
      <c r="Z23" s="43">
        <v>1080</v>
      </c>
      <c r="AA23" s="43">
        <v>1.0142180000000001</v>
      </c>
    </row>
    <row r="24" spans="1:27" s="2" customFormat="1" x14ac:dyDescent="0.35">
      <c r="A24" s="18"/>
      <c r="B24" s="19"/>
      <c r="C24" s="3"/>
      <c r="E24" s="33">
        <v>2025</v>
      </c>
      <c r="F24" s="33"/>
      <c r="G24" s="33"/>
      <c r="H24" s="33"/>
      <c r="I24" s="5"/>
      <c r="J24" s="362"/>
      <c r="K24" s="363"/>
      <c r="L24" s="363"/>
      <c r="M24" s="363"/>
      <c r="N24" s="363"/>
      <c r="P24" s="43" t="s">
        <v>81</v>
      </c>
      <c r="Q24" s="43">
        <v>1050</v>
      </c>
      <c r="R24" s="43">
        <v>1055</v>
      </c>
      <c r="S24" s="43">
        <v>1055</v>
      </c>
      <c r="T24" s="43">
        <v>1055</v>
      </c>
      <c r="U24" s="43">
        <v>1065</v>
      </c>
      <c r="V24" s="43">
        <v>1070</v>
      </c>
      <c r="W24" s="43">
        <v>1075</v>
      </c>
      <c r="X24" s="43">
        <v>1075</v>
      </c>
      <c r="Y24" s="43">
        <v>1080</v>
      </c>
      <c r="Z24" s="43">
        <v>1095</v>
      </c>
      <c r="AA24" s="43">
        <v>1.0140849999999999</v>
      </c>
    </row>
    <row r="25" spans="1:27" x14ac:dyDescent="0.35">
      <c r="A25" s="364" t="s">
        <v>71</v>
      </c>
      <c r="B25" s="364"/>
      <c r="E25" s="33">
        <v>2026</v>
      </c>
      <c r="F25" s="33"/>
      <c r="G25" s="33"/>
      <c r="H25" s="33"/>
      <c r="I25" s="5"/>
      <c r="P25" s="43" t="s">
        <v>82</v>
      </c>
      <c r="Q25" s="43">
        <v>1055</v>
      </c>
      <c r="R25" s="43">
        <v>1060</v>
      </c>
      <c r="S25" s="43">
        <v>1060</v>
      </c>
      <c r="T25" s="43">
        <v>1060</v>
      </c>
      <c r="U25" s="43">
        <v>1070</v>
      </c>
      <c r="V25" s="43">
        <v>1075</v>
      </c>
      <c r="W25" s="43">
        <v>1080</v>
      </c>
      <c r="X25" s="43">
        <v>1080</v>
      </c>
      <c r="Y25" s="43">
        <v>1085</v>
      </c>
      <c r="Z25" s="43">
        <v>1095</v>
      </c>
      <c r="AA25" s="43">
        <v>1.014019</v>
      </c>
    </row>
    <row r="26" spans="1:27" x14ac:dyDescent="0.35">
      <c r="A26" s="5" t="s">
        <v>28</v>
      </c>
      <c r="B26" s="5"/>
      <c r="E26" s="33">
        <v>2027</v>
      </c>
      <c r="F26" s="33"/>
      <c r="G26" s="33"/>
      <c r="H26" s="33"/>
      <c r="I26" s="5"/>
      <c r="P26" s="43" t="s">
        <v>83</v>
      </c>
      <c r="Q26" s="43">
        <v>1060</v>
      </c>
      <c r="R26" s="43">
        <v>1065</v>
      </c>
      <c r="S26" s="43">
        <v>1065</v>
      </c>
      <c r="T26" s="43">
        <v>1065</v>
      </c>
      <c r="U26" s="43">
        <v>1075</v>
      </c>
      <c r="V26" s="43">
        <v>1080</v>
      </c>
      <c r="W26" s="43">
        <v>1085</v>
      </c>
      <c r="X26" s="43">
        <v>1085</v>
      </c>
      <c r="Y26" s="43">
        <v>1090</v>
      </c>
      <c r="Z26" s="43">
        <v>1110</v>
      </c>
      <c r="AA26" s="43">
        <v>1.0139530000000001</v>
      </c>
    </row>
    <row r="27" spans="1:27" x14ac:dyDescent="0.35">
      <c r="A27" s="5" t="s">
        <v>29</v>
      </c>
      <c r="B27" s="5"/>
      <c r="E27" s="33">
        <v>2028</v>
      </c>
      <c r="F27" s="33"/>
      <c r="G27" s="33"/>
      <c r="H27" s="33"/>
      <c r="I27" s="5"/>
      <c r="P27" s="43" t="s">
        <v>84</v>
      </c>
      <c r="Q27" s="43">
        <v>1065</v>
      </c>
      <c r="R27" s="43">
        <v>1070</v>
      </c>
      <c r="S27" s="43">
        <v>1070</v>
      </c>
      <c r="T27" s="43">
        <v>1070</v>
      </c>
      <c r="U27" s="43">
        <v>1080</v>
      </c>
      <c r="V27" s="43">
        <v>1085</v>
      </c>
      <c r="W27" s="43">
        <v>1090</v>
      </c>
      <c r="X27" s="43">
        <v>1090</v>
      </c>
      <c r="Y27" s="43">
        <v>1100</v>
      </c>
      <c r="Z27" s="43">
        <v>1110</v>
      </c>
      <c r="AA27" s="43">
        <v>1.018519</v>
      </c>
    </row>
    <row r="28" spans="1:27" ht="39.75" customHeight="1" x14ac:dyDescent="0.35">
      <c r="A28" s="5" t="s">
        <v>30</v>
      </c>
      <c r="B28" s="23"/>
      <c r="C28" s="1" t="s">
        <v>43</v>
      </c>
      <c r="E28" s="33">
        <v>2029</v>
      </c>
      <c r="F28" s="33"/>
      <c r="G28" s="33"/>
      <c r="H28" s="33"/>
      <c r="I28" s="5"/>
      <c r="P28" s="43" t="s">
        <v>85</v>
      </c>
      <c r="Q28" s="43">
        <v>1075</v>
      </c>
      <c r="R28" s="43">
        <v>1080</v>
      </c>
      <c r="S28" s="43">
        <v>1080</v>
      </c>
      <c r="T28" s="43">
        <v>1080</v>
      </c>
      <c r="U28" s="43">
        <v>1090</v>
      </c>
      <c r="V28" s="43">
        <v>1095</v>
      </c>
      <c r="W28" s="43">
        <v>1100</v>
      </c>
      <c r="X28" s="43">
        <v>1100</v>
      </c>
      <c r="Y28" s="43">
        <v>1105</v>
      </c>
      <c r="Z28" s="43">
        <v>1120</v>
      </c>
      <c r="AA28" s="43">
        <v>1.0137609999999999</v>
      </c>
    </row>
    <row r="29" spans="1:27" x14ac:dyDescent="0.35">
      <c r="A29" s="5" t="s">
        <v>44</v>
      </c>
      <c r="B29" s="5"/>
      <c r="E29" s="33">
        <v>2030</v>
      </c>
      <c r="F29" s="33"/>
      <c r="G29" s="33"/>
      <c r="H29" s="33"/>
      <c r="I29" s="5"/>
      <c r="P29" s="43" t="s">
        <v>86</v>
      </c>
      <c r="Q29" s="43">
        <v>1080</v>
      </c>
      <c r="R29" s="43">
        <v>1085</v>
      </c>
      <c r="S29" s="43">
        <v>1085</v>
      </c>
      <c r="T29" s="43">
        <v>1085</v>
      </c>
      <c r="U29" s="43">
        <v>1095</v>
      </c>
      <c r="V29" s="43">
        <v>1100</v>
      </c>
      <c r="W29" s="43">
        <v>1105</v>
      </c>
      <c r="X29" s="43">
        <v>1105</v>
      </c>
      <c r="Y29" s="43">
        <v>1110</v>
      </c>
      <c r="Z29" s="43">
        <v>1120</v>
      </c>
      <c r="AA29" s="43">
        <v>1.0136989999999999</v>
      </c>
    </row>
    <row r="30" spans="1:27" x14ac:dyDescent="0.35">
      <c r="A30" s="5" t="s">
        <v>47</v>
      </c>
      <c r="B30" s="5"/>
      <c r="E30" s="33">
        <v>2031</v>
      </c>
      <c r="F30" s="33"/>
      <c r="G30" s="33"/>
      <c r="H30" s="33"/>
      <c r="I30" s="5"/>
      <c r="P30" s="43" t="s">
        <v>87</v>
      </c>
      <c r="Q30" s="43">
        <v>1085</v>
      </c>
      <c r="R30" s="43">
        <v>1090</v>
      </c>
      <c r="S30" s="43">
        <v>1090</v>
      </c>
      <c r="T30" s="43">
        <v>1090</v>
      </c>
      <c r="U30" s="43">
        <v>1100</v>
      </c>
      <c r="V30" s="43">
        <v>1105</v>
      </c>
      <c r="W30" s="43">
        <v>1110</v>
      </c>
      <c r="X30" s="43">
        <v>1110</v>
      </c>
      <c r="Y30" s="43">
        <v>1115</v>
      </c>
      <c r="Z30" s="43">
        <v>1125</v>
      </c>
      <c r="AA30" s="43">
        <v>1.013636</v>
      </c>
    </row>
    <row r="31" spans="1:27" x14ac:dyDescent="0.35">
      <c r="A31" s="5" t="s">
        <v>45</v>
      </c>
      <c r="B31" s="5"/>
      <c r="P31" s="43" t="s">
        <v>88</v>
      </c>
      <c r="Q31" s="43">
        <v>1090</v>
      </c>
      <c r="R31" s="43">
        <v>1095</v>
      </c>
      <c r="S31" s="43">
        <v>1095</v>
      </c>
      <c r="T31" s="43">
        <v>1095</v>
      </c>
      <c r="U31" s="43">
        <v>1105</v>
      </c>
      <c r="V31" s="43">
        <v>1110</v>
      </c>
      <c r="W31" s="43">
        <v>1115</v>
      </c>
      <c r="X31" s="43">
        <v>1115</v>
      </c>
      <c r="Y31" s="43">
        <v>1120</v>
      </c>
      <c r="Z31" s="43">
        <v>1130</v>
      </c>
      <c r="AA31" s="43">
        <v>1.0135749999999999</v>
      </c>
    </row>
    <row r="32" spans="1:27" x14ac:dyDescent="0.35">
      <c r="A32" s="5" t="s">
        <v>46</v>
      </c>
      <c r="B32" s="5"/>
      <c r="E32" s="32"/>
      <c r="F32" s="32"/>
      <c r="G32" s="32"/>
      <c r="H32" s="32"/>
      <c r="I32" s="2"/>
    </row>
    <row r="33" spans="1:16" s="2" customFormat="1" ht="16.5" customHeight="1" x14ac:dyDescent="0.35">
      <c r="A33" s="93"/>
      <c r="B33" s="94"/>
      <c r="C33" s="3"/>
      <c r="E33" s="26"/>
      <c r="F33" s="26"/>
      <c r="G33" s="26"/>
      <c r="H33" s="26"/>
      <c r="I33"/>
      <c r="P33" s="136"/>
    </row>
    <row r="34" spans="1:16" x14ac:dyDescent="0.35">
      <c r="A34" s="80"/>
      <c r="B34" s="80"/>
    </row>
    <row r="56" spans="1:2" customFormat="1" x14ac:dyDescent="0.35">
      <c r="A56" s="80"/>
      <c r="B56" s="80"/>
    </row>
    <row r="57" spans="1:2" customFormat="1" x14ac:dyDescent="0.35">
      <c r="A57" s="92"/>
      <c r="B57" s="80"/>
    </row>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pageSetup scale="56"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AA57"/>
  <sheetViews>
    <sheetView zoomScale="80" zoomScaleNormal="80" workbookViewId="0"/>
  </sheetViews>
  <sheetFormatPr defaultRowHeight="14.5" x14ac:dyDescent="0.35"/>
  <cols>
    <col min="1" max="1" width="63.6328125" customWidth="1"/>
    <col min="2" max="2" width="73.453125" customWidth="1"/>
    <col min="3" max="3" width="44.453125" style="1" customWidth="1"/>
    <col min="5" max="5" width="9.08984375" style="26"/>
    <col min="6" max="6" width="14.453125" style="26" customWidth="1"/>
    <col min="7" max="7" width="15.453125" style="26" customWidth="1"/>
    <col min="8" max="8" width="18" style="26" customWidth="1"/>
    <col min="9" max="9" width="15.6328125" customWidth="1"/>
    <col min="16" max="16" width="11.453125" style="135" customWidth="1"/>
  </cols>
  <sheetData>
    <row r="1" spans="1:27" ht="62.25" customHeight="1" x14ac:dyDescent="0.45">
      <c r="A1" s="125" t="s">
        <v>537</v>
      </c>
      <c r="B1" s="52"/>
      <c r="D1" s="365" t="s">
        <v>649</v>
      </c>
      <c r="E1" s="366"/>
      <c r="F1" s="366"/>
      <c r="G1" s="366"/>
      <c r="H1" s="367"/>
    </row>
    <row r="2" spans="1:27" x14ac:dyDescent="0.35">
      <c r="A2" s="238">
        <v>43252</v>
      </c>
    </row>
    <row r="3" spans="1:27" ht="15" customHeight="1" x14ac:dyDescent="0.35">
      <c r="A3" s="4" t="s">
        <v>8</v>
      </c>
      <c r="B3" s="4"/>
    </row>
    <row r="4" spans="1:27" ht="15" customHeight="1" x14ac:dyDescent="0.35">
      <c r="A4" s="15" t="s">
        <v>9</v>
      </c>
      <c r="B4" s="15"/>
    </row>
    <row r="5" spans="1:27" x14ac:dyDescent="0.35">
      <c r="C5" s="1" t="s">
        <v>31</v>
      </c>
    </row>
    <row r="6" spans="1:27" x14ac:dyDescent="0.35">
      <c r="A6" s="368" t="s">
        <v>10</v>
      </c>
      <c r="B6" s="369"/>
      <c r="C6" s="3"/>
    </row>
    <row r="7" spans="1:27" ht="21" customHeight="1" x14ac:dyDescent="0.35">
      <c r="A7" s="6" t="s">
        <v>0</v>
      </c>
      <c r="B7" s="5"/>
      <c r="C7" s="3"/>
    </row>
    <row r="8" spans="1:27" ht="100.5" customHeight="1" x14ac:dyDescent="0.35">
      <c r="A8" s="6" t="s">
        <v>2</v>
      </c>
      <c r="B8" s="202" t="s">
        <v>658</v>
      </c>
      <c r="C8" s="3"/>
      <c r="E8" s="370" t="s">
        <v>100</v>
      </c>
      <c r="F8" s="370"/>
      <c r="G8" s="370"/>
      <c r="H8" s="370"/>
      <c r="I8" s="370"/>
    </row>
    <row r="9" spans="1:27" ht="15" thickBot="1" x14ac:dyDescent="0.4">
      <c r="A9" s="6" t="s">
        <v>1</v>
      </c>
      <c r="B9" s="5"/>
      <c r="C9" s="3" t="s">
        <v>48</v>
      </c>
      <c r="E9" s="371" t="s">
        <v>53</v>
      </c>
      <c r="F9" s="372"/>
      <c r="G9" s="372"/>
      <c r="H9" s="373"/>
      <c r="I9" s="246" t="s">
        <v>517</v>
      </c>
      <c r="J9" t="s">
        <v>74</v>
      </c>
      <c r="P9" s="43" t="s">
        <v>76</v>
      </c>
      <c r="Q9" s="43"/>
      <c r="R9" s="43"/>
      <c r="S9" s="43"/>
      <c r="T9" s="43"/>
      <c r="U9" s="43"/>
      <c r="V9" s="43"/>
      <c r="W9" s="43"/>
      <c r="X9" s="43"/>
      <c r="Y9" s="43"/>
      <c r="Z9" s="43"/>
      <c r="AA9" s="43"/>
    </row>
    <row r="10" spans="1:27" ht="48" customHeight="1" thickBot="1" x14ac:dyDescent="0.4">
      <c r="A10" s="6" t="s">
        <v>4</v>
      </c>
      <c r="B10" s="5"/>
      <c r="C10" s="3" t="s">
        <v>3</v>
      </c>
      <c r="E10" s="37" t="s">
        <v>75</v>
      </c>
      <c r="F10" s="38" t="s">
        <v>147</v>
      </c>
      <c r="G10" s="38" t="s">
        <v>146</v>
      </c>
      <c r="H10" s="38" t="s">
        <v>90</v>
      </c>
      <c r="I10" s="38" t="s">
        <v>144</v>
      </c>
      <c r="J10" s="362" t="s">
        <v>92</v>
      </c>
      <c r="K10" s="374"/>
      <c r="L10" s="374"/>
      <c r="M10" s="374"/>
      <c r="N10" s="374"/>
      <c r="P10" s="43" t="s">
        <v>77</v>
      </c>
      <c r="Q10" s="48">
        <v>0.9</v>
      </c>
      <c r="R10" s="46">
        <v>0.8</v>
      </c>
      <c r="S10" s="46">
        <v>0.7</v>
      </c>
      <c r="T10" s="47">
        <v>0.6</v>
      </c>
      <c r="U10" s="48">
        <v>0.5</v>
      </c>
      <c r="V10" s="46">
        <v>0.4</v>
      </c>
      <c r="W10" s="46">
        <v>0.3</v>
      </c>
      <c r="X10" s="46">
        <v>0.2</v>
      </c>
      <c r="Y10" s="46">
        <v>0.1</v>
      </c>
      <c r="Z10" s="46">
        <v>0.05</v>
      </c>
      <c r="AA10" s="45">
        <v>18537</v>
      </c>
    </row>
    <row r="11" spans="1:27" ht="19.5" customHeight="1" x14ac:dyDescent="0.35">
      <c r="A11" s="12" t="s">
        <v>49</v>
      </c>
      <c r="B11" s="12" t="s">
        <v>517</v>
      </c>
      <c r="C11" s="3"/>
      <c r="E11" s="33">
        <v>2012</v>
      </c>
      <c r="F11" s="33"/>
      <c r="G11" s="33"/>
      <c r="H11" s="33"/>
      <c r="I11" s="5"/>
      <c r="J11" s="362"/>
      <c r="K11" s="374"/>
      <c r="L11" s="374"/>
      <c r="M11" s="374"/>
      <c r="N11" s="374"/>
      <c r="P11" s="43">
        <v>2011</v>
      </c>
      <c r="Q11" s="43">
        <v>1030</v>
      </c>
      <c r="R11" s="43">
        <v>1035</v>
      </c>
      <c r="S11" s="43">
        <v>1040</v>
      </c>
      <c r="T11" s="43">
        <v>1050</v>
      </c>
      <c r="U11" s="43">
        <v>1070</v>
      </c>
      <c r="V11" s="43">
        <v>1075</v>
      </c>
      <c r="W11" s="43">
        <v>1090</v>
      </c>
      <c r="X11" s="43">
        <v>1095</v>
      </c>
      <c r="Y11" s="43">
        <v>1110</v>
      </c>
      <c r="Z11" s="43">
        <v>1110</v>
      </c>
      <c r="AA11" s="43">
        <v>1.0373829999999999</v>
      </c>
    </row>
    <row r="12" spans="1:27" ht="15" customHeight="1" x14ac:dyDescent="0.35">
      <c r="A12" s="12" t="s">
        <v>50</v>
      </c>
      <c r="B12" s="12"/>
      <c r="C12" s="3"/>
      <c r="E12" s="33">
        <v>2013</v>
      </c>
      <c r="F12" s="33"/>
      <c r="G12" s="33"/>
      <c r="H12" s="33"/>
      <c r="I12" s="5"/>
      <c r="J12" s="375" t="s">
        <v>91</v>
      </c>
      <c r="K12" s="376"/>
      <c r="L12" s="376"/>
      <c r="M12" s="376"/>
      <c r="N12" s="376"/>
      <c r="P12" s="43">
        <v>2012</v>
      </c>
      <c r="Q12" s="43">
        <v>1050</v>
      </c>
      <c r="R12" s="43">
        <v>1055</v>
      </c>
      <c r="S12" s="43">
        <v>1060</v>
      </c>
      <c r="T12" s="43">
        <v>1070</v>
      </c>
      <c r="U12" s="43">
        <v>1090</v>
      </c>
      <c r="V12" s="43">
        <v>1095</v>
      </c>
      <c r="W12" s="43">
        <v>1115</v>
      </c>
      <c r="X12" s="43">
        <v>1120</v>
      </c>
      <c r="Y12" s="43">
        <v>1125</v>
      </c>
      <c r="Z12" s="43">
        <v>1135</v>
      </c>
      <c r="AA12" s="43">
        <v>1.0321100000000001</v>
      </c>
    </row>
    <row r="13" spans="1:27" x14ac:dyDescent="0.35">
      <c r="A13" s="12" t="s">
        <v>51</v>
      </c>
      <c r="B13" s="12"/>
      <c r="C13" s="3" t="s">
        <v>52</v>
      </c>
      <c r="E13" s="33">
        <v>2014</v>
      </c>
      <c r="F13" s="33"/>
      <c r="G13" s="33"/>
      <c r="H13" s="33"/>
      <c r="I13" s="5"/>
      <c r="J13" s="375"/>
      <c r="K13" s="376"/>
      <c r="L13" s="376"/>
      <c r="M13" s="376"/>
      <c r="N13" s="376"/>
      <c r="P13" s="43">
        <v>2013</v>
      </c>
      <c r="Q13" s="43">
        <v>1065</v>
      </c>
      <c r="R13" s="43">
        <v>1070</v>
      </c>
      <c r="S13" s="43">
        <v>1075</v>
      </c>
      <c r="T13" s="43">
        <v>1085</v>
      </c>
      <c r="U13" s="43">
        <v>1105</v>
      </c>
      <c r="V13" s="43">
        <v>1110</v>
      </c>
      <c r="W13" s="43">
        <v>1130</v>
      </c>
      <c r="X13" s="43">
        <v>1135</v>
      </c>
      <c r="Y13" s="43">
        <v>1150</v>
      </c>
      <c r="Z13" s="43">
        <v>1150</v>
      </c>
      <c r="AA13" s="43">
        <v>1.040724</v>
      </c>
    </row>
    <row r="14" spans="1:27" ht="21.75" customHeight="1" x14ac:dyDescent="0.35">
      <c r="A14" s="12" t="s">
        <v>53</v>
      </c>
      <c r="B14" s="24"/>
      <c r="C14" s="3"/>
      <c r="E14" s="33">
        <v>2015</v>
      </c>
      <c r="F14" s="33"/>
      <c r="G14" s="33"/>
      <c r="H14" s="33"/>
      <c r="I14" s="5"/>
      <c r="J14" s="375"/>
      <c r="K14" s="376"/>
      <c r="L14" s="376"/>
      <c r="M14" s="376"/>
      <c r="N14" s="376"/>
      <c r="P14" s="43">
        <v>2014</v>
      </c>
      <c r="Q14" s="43">
        <v>1080</v>
      </c>
      <c r="R14" s="43">
        <v>1085</v>
      </c>
      <c r="S14" s="43">
        <v>1090</v>
      </c>
      <c r="T14" s="43">
        <v>1100</v>
      </c>
      <c r="U14" s="43">
        <v>1120</v>
      </c>
      <c r="V14" s="43">
        <v>1125</v>
      </c>
      <c r="W14" s="43">
        <v>1145</v>
      </c>
      <c r="X14" s="43">
        <v>1150</v>
      </c>
      <c r="Y14" s="43">
        <v>1165</v>
      </c>
      <c r="Z14" s="43">
        <v>1170</v>
      </c>
      <c r="AA14" s="43">
        <v>1.040179</v>
      </c>
    </row>
    <row r="15" spans="1:27" x14ac:dyDescent="0.35">
      <c r="A15" s="239" t="s">
        <v>41</v>
      </c>
      <c r="B15" s="379" t="s">
        <v>97</v>
      </c>
      <c r="E15" s="33">
        <v>2016</v>
      </c>
      <c r="F15" s="33"/>
      <c r="G15" s="33"/>
      <c r="H15" s="33"/>
      <c r="I15" s="5"/>
      <c r="J15" s="375"/>
      <c r="K15" s="376"/>
      <c r="L15" s="376"/>
      <c r="M15" s="376"/>
      <c r="N15" s="376"/>
      <c r="P15" s="43">
        <v>2015</v>
      </c>
      <c r="Q15" s="43">
        <v>1095</v>
      </c>
      <c r="R15" s="43">
        <v>1100</v>
      </c>
      <c r="S15" s="43">
        <v>1105</v>
      </c>
      <c r="T15" s="43">
        <v>1115</v>
      </c>
      <c r="U15" s="43">
        <v>1135</v>
      </c>
      <c r="V15" s="43">
        <v>1140</v>
      </c>
      <c r="W15" s="43">
        <v>1160</v>
      </c>
      <c r="X15" s="43">
        <v>1165</v>
      </c>
      <c r="Y15" s="43">
        <v>1170</v>
      </c>
      <c r="Z15" s="43">
        <v>1180</v>
      </c>
      <c r="AA15" s="43">
        <v>1.030837</v>
      </c>
    </row>
    <row r="16" spans="1:27" ht="60.75" customHeight="1" x14ac:dyDescent="0.35">
      <c r="A16" s="239" t="s">
        <v>7</v>
      </c>
      <c r="B16" s="380"/>
      <c r="C16" s="3" t="s">
        <v>21</v>
      </c>
      <c r="E16" s="33">
        <v>2017</v>
      </c>
      <c r="F16" s="33"/>
      <c r="G16" s="33"/>
      <c r="H16" s="33"/>
      <c r="I16" s="5"/>
      <c r="J16" s="377"/>
      <c r="K16" s="378"/>
      <c r="L16" s="378"/>
      <c r="M16" s="378"/>
      <c r="N16" s="378"/>
      <c r="P16" s="43">
        <v>2016</v>
      </c>
      <c r="Q16" s="43">
        <v>1105</v>
      </c>
      <c r="R16" s="43">
        <v>1110</v>
      </c>
      <c r="S16" s="43">
        <v>1115</v>
      </c>
      <c r="T16" s="43">
        <v>1125</v>
      </c>
      <c r="U16" s="43">
        <v>1145</v>
      </c>
      <c r="V16" s="43">
        <v>1150</v>
      </c>
      <c r="W16" s="43">
        <v>1170</v>
      </c>
      <c r="X16" s="43">
        <v>1175</v>
      </c>
      <c r="Y16" s="43">
        <v>1190</v>
      </c>
      <c r="Z16" s="43">
        <v>1195</v>
      </c>
      <c r="AA16" s="43">
        <v>1.039301</v>
      </c>
    </row>
    <row r="17" spans="1:27" x14ac:dyDescent="0.35">
      <c r="A17" s="239" t="s">
        <v>72</v>
      </c>
      <c r="B17" s="239"/>
      <c r="C17" s="3" t="s">
        <v>73</v>
      </c>
      <c r="E17" s="33">
        <v>2018</v>
      </c>
      <c r="F17" s="33"/>
      <c r="G17" s="33"/>
      <c r="H17" s="33"/>
      <c r="I17" s="5"/>
      <c r="J17" s="34" t="s">
        <v>89</v>
      </c>
      <c r="K17" s="35"/>
      <c r="L17" s="35"/>
      <c r="M17" s="35"/>
      <c r="N17" s="36"/>
      <c r="P17" s="43">
        <v>2017</v>
      </c>
      <c r="Q17" s="43">
        <v>1115</v>
      </c>
      <c r="R17" s="43">
        <v>1120</v>
      </c>
      <c r="S17" s="43">
        <v>1125</v>
      </c>
      <c r="T17" s="43">
        <v>1135</v>
      </c>
      <c r="U17" s="43">
        <v>1155</v>
      </c>
      <c r="V17" s="43">
        <v>1160</v>
      </c>
      <c r="W17" s="43">
        <v>1180</v>
      </c>
      <c r="X17" s="43">
        <v>1185</v>
      </c>
      <c r="Y17" s="43">
        <v>1195</v>
      </c>
      <c r="Z17" s="43">
        <v>1205</v>
      </c>
      <c r="AA17" s="43">
        <v>1.034632</v>
      </c>
    </row>
    <row r="18" spans="1:27" x14ac:dyDescent="0.35">
      <c r="A18" s="239" t="s">
        <v>68</v>
      </c>
      <c r="B18" s="245"/>
      <c r="C18" s="3" t="s">
        <v>69</v>
      </c>
      <c r="E18" s="33">
        <v>2019</v>
      </c>
      <c r="F18" s="33"/>
      <c r="G18" s="33"/>
      <c r="H18" s="33"/>
      <c r="I18" s="5"/>
      <c r="J18" s="353"/>
      <c r="K18" s="354"/>
      <c r="L18" s="354"/>
      <c r="M18" s="354"/>
      <c r="N18" s="355"/>
      <c r="P18" s="43">
        <v>2018</v>
      </c>
      <c r="Q18" s="43">
        <v>1125</v>
      </c>
      <c r="R18" s="43">
        <v>1130</v>
      </c>
      <c r="S18" s="43">
        <v>1140</v>
      </c>
      <c r="T18" s="43">
        <v>1150</v>
      </c>
      <c r="U18" s="43">
        <v>1170</v>
      </c>
      <c r="V18" s="43">
        <v>1175</v>
      </c>
      <c r="W18" s="43">
        <v>1195</v>
      </c>
      <c r="X18" s="43">
        <v>1200</v>
      </c>
      <c r="Y18" s="43">
        <v>1215</v>
      </c>
      <c r="Z18" s="43">
        <v>1215</v>
      </c>
      <c r="AA18" s="43">
        <v>1.038462</v>
      </c>
    </row>
    <row r="19" spans="1:27" ht="21" customHeight="1" x14ac:dyDescent="0.35">
      <c r="A19" s="239" t="s">
        <v>67</v>
      </c>
      <c r="B19" s="239"/>
      <c r="C19" s="3" t="s">
        <v>70</v>
      </c>
      <c r="E19" s="33">
        <v>2020</v>
      </c>
      <c r="F19" s="33"/>
      <c r="G19" s="33"/>
      <c r="H19" s="33"/>
      <c r="I19" s="5"/>
      <c r="J19" s="356"/>
      <c r="K19" s="357"/>
      <c r="L19" s="357"/>
      <c r="M19" s="357"/>
      <c r="N19" s="358"/>
      <c r="P19" s="43">
        <v>2019</v>
      </c>
      <c r="Q19" s="43">
        <v>1135</v>
      </c>
      <c r="R19" s="43">
        <v>1140</v>
      </c>
      <c r="S19" s="43">
        <v>1150</v>
      </c>
      <c r="T19" s="43">
        <v>1160</v>
      </c>
      <c r="U19" s="43">
        <v>1180</v>
      </c>
      <c r="V19" s="43">
        <v>1185</v>
      </c>
      <c r="W19" s="43">
        <v>1205</v>
      </c>
      <c r="X19" s="43">
        <v>1210</v>
      </c>
      <c r="Y19" s="43">
        <v>1225</v>
      </c>
      <c r="Z19" s="43">
        <v>1230</v>
      </c>
      <c r="AA19" s="43">
        <v>1.0381359999999999</v>
      </c>
    </row>
    <row r="20" spans="1:27" ht="48.75" customHeight="1" x14ac:dyDescent="0.35">
      <c r="A20" s="6" t="s">
        <v>98</v>
      </c>
      <c r="B20" s="243" t="s">
        <v>99</v>
      </c>
      <c r="C20" s="3" t="s">
        <v>58</v>
      </c>
      <c r="E20" s="33">
        <v>2021</v>
      </c>
      <c r="F20" s="33"/>
      <c r="G20" s="33"/>
      <c r="H20" s="33"/>
      <c r="I20" s="5"/>
      <c r="J20" s="359"/>
      <c r="K20" s="360"/>
      <c r="L20" s="360"/>
      <c r="M20" s="360"/>
      <c r="N20" s="361"/>
      <c r="P20" s="43">
        <v>2020</v>
      </c>
      <c r="Q20" s="43">
        <v>1145</v>
      </c>
      <c r="R20" s="43">
        <v>1150</v>
      </c>
      <c r="S20" s="43">
        <v>1155</v>
      </c>
      <c r="T20" s="43">
        <v>1170</v>
      </c>
      <c r="U20" s="43">
        <v>1190</v>
      </c>
      <c r="V20" s="43">
        <v>1195</v>
      </c>
      <c r="W20" s="43">
        <v>1215</v>
      </c>
      <c r="X20" s="43">
        <v>1225</v>
      </c>
      <c r="Y20" s="43">
        <v>1235</v>
      </c>
      <c r="Z20" s="43">
        <v>1240</v>
      </c>
      <c r="AA20" s="43">
        <v>1.0378149999999999</v>
      </c>
    </row>
    <row r="21" spans="1:27" s="2" customFormat="1" x14ac:dyDescent="0.35">
      <c r="A21" s="6" t="s">
        <v>5</v>
      </c>
      <c r="B21" s="22">
        <v>2500000</v>
      </c>
      <c r="C21" s="3" t="s">
        <v>6</v>
      </c>
      <c r="E21" s="33">
        <v>2022</v>
      </c>
      <c r="F21" s="33"/>
      <c r="G21" s="33"/>
      <c r="H21" s="33"/>
      <c r="I21" s="5"/>
      <c r="P21" s="43" t="s">
        <v>78</v>
      </c>
      <c r="Q21" s="43"/>
      <c r="R21" s="43"/>
      <c r="S21" s="43"/>
      <c r="T21" s="43"/>
      <c r="U21" s="43"/>
      <c r="V21" s="43"/>
      <c r="W21" s="43"/>
      <c r="X21" s="43"/>
      <c r="Y21" s="43"/>
      <c r="Z21" s="43"/>
      <c r="AA21" s="43"/>
    </row>
    <row r="22" spans="1:27" s="2" customFormat="1" ht="34.5" customHeight="1" x14ac:dyDescent="0.35">
      <c r="A22" s="5" t="s">
        <v>55</v>
      </c>
      <c r="B22" s="23" t="s">
        <v>659</v>
      </c>
      <c r="C22" s="3" t="s">
        <v>54</v>
      </c>
      <c r="E22" s="33">
        <v>2023</v>
      </c>
      <c r="F22" s="33"/>
      <c r="G22" s="33"/>
      <c r="H22" s="33"/>
      <c r="I22" s="5"/>
      <c r="J22" s="362" t="s">
        <v>96</v>
      </c>
      <c r="K22" s="363"/>
      <c r="L22" s="363"/>
      <c r="M22" s="363"/>
      <c r="N22" s="363"/>
      <c r="P22" s="43" t="s">
        <v>79</v>
      </c>
      <c r="Q22" s="43">
        <v>1030</v>
      </c>
      <c r="R22" s="43">
        <v>1035</v>
      </c>
      <c r="S22" s="43">
        <v>1035</v>
      </c>
      <c r="T22" s="43">
        <v>1035</v>
      </c>
      <c r="U22" s="43">
        <v>1045</v>
      </c>
      <c r="V22" s="43">
        <v>1050</v>
      </c>
      <c r="W22" s="43">
        <v>1055</v>
      </c>
      <c r="X22" s="43">
        <v>1055</v>
      </c>
      <c r="Y22" s="43">
        <v>1060</v>
      </c>
      <c r="Z22" s="43">
        <v>1070</v>
      </c>
      <c r="AA22" s="43">
        <v>1.014354</v>
      </c>
    </row>
    <row r="23" spans="1:27" ht="30.75" customHeight="1" x14ac:dyDescent="0.35">
      <c r="A23" s="5" t="s">
        <v>56</v>
      </c>
      <c r="B23" s="22"/>
      <c r="C23" s="3" t="s">
        <v>57</v>
      </c>
      <c r="E23" s="33">
        <v>2024</v>
      </c>
      <c r="F23" s="33"/>
      <c r="G23" s="33"/>
      <c r="H23" s="33"/>
      <c r="I23" s="5"/>
      <c r="J23" s="362"/>
      <c r="K23" s="363"/>
      <c r="L23" s="363"/>
      <c r="M23" s="363"/>
      <c r="N23" s="363"/>
      <c r="P23" s="43" t="s">
        <v>80</v>
      </c>
      <c r="Q23" s="43">
        <v>1040</v>
      </c>
      <c r="R23" s="43">
        <v>1045</v>
      </c>
      <c r="S23" s="43">
        <v>1045</v>
      </c>
      <c r="T23" s="43">
        <v>1045</v>
      </c>
      <c r="U23" s="43">
        <v>1055</v>
      </c>
      <c r="V23" s="43">
        <v>1060</v>
      </c>
      <c r="W23" s="43">
        <v>1065</v>
      </c>
      <c r="X23" s="43">
        <v>1065</v>
      </c>
      <c r="Y23" s="43">
        <v>1070</v>
      </c>
      <c r="Z23" s="43">
        <v>1080</v>
      </c>
      <c r="AA23" s="43">
        <v>1.0142180000000001</v>
      </c>
    </row>
    <row r="24" spans="1:27" s="2" customFormat="1" x14ac:dyDescent="0.35">
      <c r="A24" s="18"/>
      <c r="B24" s="19"/>
      <c r="C24" s="3"/>
      <c r="E24" s="33">
        <v>2025</v>
      </c>
      <c r="F24" s="33"/>
      <c r="G24" s="33"/>
      <c r="H24" s="33"/>
      <c r="I24" s="5"/>
      <c r="J24" s="362"/>
      <c r="K24" s="363"/>
      <c r="L24" s="363"/>
      <c r="M24" s="363"/>
      <c r="N24" s="363"/>
      <c r="P24" s="43" t="s">
        <v>81</v>
      </c>
      <c r="Q24" s="43">
        <v>1050</v>
      </c>
      <c r="R24" s="43">
        <v>1055</v>
      </c>
      <c r="S24" s="43">
        <v>1055</v>
      </c>
      <c r="T24" s="43">
        <v>1055</v>
      </c>
      <c r="U24" s="43">
        <v>1065</v>
      </c>
      <c r="V24" s="43">
        <v>1070</v>
      </c>
      <c r="W24" s="43">
        <v>1075</v>
      </c>
      <c r="X24" s="43">
        <v>1075</v>
      </c>
      <c r="Y24" s="43">
        <v>1080</v>
      </c>
      <c r="Z24" s="43">
        <v>1095</v>
      </c>
      <c r="AA24" s="43">
        <v>1.0140849999999999</v>
      </c>
    </row>
    <row r="25" spans="1:27" x14ac:dyDescent="0.35">
      <c r="A25" s="364" t="s">
        <v>71</v>
      </c>
      <c r="B25" s="364"/>
      <c r="E25" s="33">
        <v>2026</v>
      </c>
      <c r="F25" s="33"/>
      <c r="G25" s="33"/>
      <c r="H25" s="33"/>
      <c r="I25" s="5"/>
      <c r="P25" s="43" t="s">
        <v>82</v>
      </c>
      <c r="Q25" s="43">
        <v>1055</v>
      </c>
      <c r="R25" s="43">
        <v>1060</v>
      </c>
      <c r="S25" s="43">
        <v>1060</v>
      </c>
      <c r="T25" s="43">
        <v>1060</v>
      </c>
      <c r="U25" s="43">
        <v>1070</v>
      </c>
      <c r="V25" s="43">
        <v>1075</v>
      </c>
      <c r="W25" s="43">
        <v>1080</v>
      </c>
      <c r="X25" s="43">
        <v>1080</v>
      </c>
      <c r="Y25" s="43">
        <v>1085</v>
      </c>
      <c r="Z25" s="43">
        <v>1095</v>
      </c>
      <c r="AA25" s="43">
        <v>1.014019</v>
      </c>
    </row>
    <row r="26" spans="1:27" x14ac:dyDescent="0.35">
      <c r="A26" s="5" t="s">
        <v>28</v>
      </c>
      <c r="B26" s="5"/>
      <c r="E26" s="33">
        <v>2027</v>
      </c>
      <c r="F26" s="33"/>
      <c r="G26" s="33"/>
      <c r="H26" s="33"/>
      <c r="I26" s="5"/>
      <c r="P26" s="43" t="s">
        <v>83</v>
      </c>
      <c r="Q26" s="43">
        <v>1060</v>
      </c>
      <c r="R26" s="43">
        <v>1065</v>
      </c>
      <c r="S26" s="43">
        <v>1065</v>
      </c>
      <c r="T26" s="43">
        <v>1065</v>
      </c>
      <c r="U26" s="43">
        <v>1075</v>
      </c>
      <c r="V26" s="43">
        <v>1080</v>
      </c>
      <c r="W26" s="43">
        <v>1085</v>
      </c>
      <c r="X26" s="43">
        <v>1085</v>
      </c>
      <c r="Y26" s="43">
        <v>1090</v>
      </c>
      <c r="Z26" s="43">
        <v>1110</v>
      </c>
      <c r="AA26" s="43">
        <v>1.0139530000000001</v>
      </c>
    </row>
    <row r="27" spans="1:27" x14ac:dyDescent="0.35">
      <c r="A27" s="5" t="s">
        <v>29</v>
      </c>
      <c r="B27" s="5"/>
      <c r="E27" s="33">
        <v>2028</v>
      </c>
      <c r="F27" s="33"/>
      <c r="G27" s="33"/>
      <c r="H27" s="33"/>
      <c r="I27" s="5"/>
      <c r="P27" s="43" t="s">
        <v>84</v>
      </c>
      <c r="Q27" s="43">
        <v>1065</v>
      </c>
      <c r="R27" s="43">
        <v>1070</v>
      </c>
      <c r="S27" s="43">
        <v>1070</v>
      </c>
      <c r="T27" s="43">
        <v>1070</v>
      </c>
      <c r="U27" s="43">
        <v>1080</v>
      </c>
      <c r="V27" s="43">
        <v>1085</v>
      </c>
      <c r="W27" s="43">
        <v>1090</v>
      </c>
      <c r="X27" s="43">
        <v>1090</v>
      </c>
      <c r="Y27" s="43">
        <v>1100</v>
      </c>
      <c r="Z27" s="43">
        <v>1110</v>
      </c>
      <c r="AA27" s="43">
        <v>1.018519</v>
      </c>
    </row>
    <row r="28" spans="1:27" ht="39.75" customHeight="1" x14ac:dyDescent="0.35">
      <c r="A28" s="5" t="s">
        <v>30</v>
      </c>
      <c r="B28" s="23"/>
      <c r="C28" s="1" t="s">
        <v>43</v>
      </c>
      <c r="E28" s="33">
        <v>2029</v>
      </c>
      <c r="F28" s="33"/>
      <c r="G28" s="33"/>
      <c r="H28" s="33"/>
      <c r="I28" s="5"/>
      <c r="P28" s="43" t="s">
        <v>85</v>
      </c>
      <c r="Q28" s="43">
        <v>1075</v>
      </c>
      <c r="R28" s="43">
        <v>1080</v>
      </c>
      <c r="S28" s="43">
        <v>1080</v>
      </c>
      <c r="T28" s="43">
        <v>1080</v>
      </c>
      <c r="U28" s="43">
        <v>1090</v>
      </c>
      <c r="V28" s="43">
        <v>1095</v>
      </c>
      <c r="W28" s="43">
        <v>1100</v>
      </c>
      <c r="X28" s="43">
        <v>1100</v>
      </c>
      <c r="Y28" s="43">
        <v>1105</v>
      </c>
      <c r="Z28" s="43">
        <v>1120</v>
      </c>
      <c r="AA28" s="43">
        <v>1.0137609999999999</v>
      </c>
    </row>
    <row r="29" spans="1:27" x14ac:dyDescent="0.35">
      <c r="A29" s="5" t="s">
        <v>44</v>
      </c>
      <c r="B29" s="5"/>
      <c r="E29" s="33">
        <v>2030</v>
      </c>
      <c r="F29" s="33"/>
      <c r="G29" s="33"/>
      <c r="H29" s="33"/>
      <c r="I29" s="5"/>
      <c r="P29" s="43" t="s">
        <v>86</v>
      </c>
      <c r="Q29" s="43">
        <v>1080</v>
      </c>
      <c r="R29" s="43">
        <v>1085</v>
      </c>
      <c r="S29" s="43">
        <v>1085</v>
      </c>
      <c r="T29" s="43">
        <v>1085</v>
      </c>
      <c r="U29" s="43">
        <v>1095</v>
      </c>
      <c r="V29" s="43">
        <v>1100</v>
      </c>
      <c r="W29" s="43">
        <v>1105</v>
      </c>
      <c r="X29" s="43">
        <v>1105</v>
      </c>
      <c r="Y29" s="43">
        <v>1110</v>
      </c>
      <c r="Z29" s="43">
        <v>1120</v>
      </c>
      <c r="AA29" s="43">
        <v>1.0136989999999999</v>
      </c>
    </row>
    <row r="30" spans="1:27" x14ac:dyDescent="0.35">
      <c r="A30" s="5" t="s">
        <v>47</v>
      </c>
      <c r="B30" s="5"/>
      <c r="E30" s="33">
        <v>2031</v>
      </c>
      <c r="F30" s="33"/>
      <c r="G30" s="33"/>
      <c r="H30" s="33"/>
      <c r="I30" s="5"/>
      <c r="P30" s="43" t="s">
        <v>87</v>
      </c>
      <c r="Q30" s="43">
        <v>1085</v>
      </c>
      <c r="R30" s="43">
        <v>1090</v>
      </c>
      <c r="S30" s="43">
        <v>1090</v>
      </c>
      <c r="T30" s="43">
        <v>1090</v>
      </c>
      <c r="U30" s="43">
        <v>1100</v>
      </c>
      <c r="V30" s="43">
        <v>1105</v>
      </c>
      <c r="W30" s="43">
        <v>1110</v>
      </c>
      <c r="X30" s="43">
        <v>1110</v>
      </c>
      <c r="Y30" s="43">
        <v>1115</v>
      </c>
      <c r="Z30" s="43">
        <v>1125</v>
      </c>
      <c r="AA30" s="43">
        <v>1.013636</v>
      </c>
    </row>
    <row r="31" spans="1:27" x14ac:dyDescent="0.35">
      <c r="A31" s="5" t="s">
        <v>45</v>
      </c>
      <c r="B31" s="5"/>
      <c r="P31" s="43" t="s">
        <v>88</v>
      </c>
      <c r="Q31" s="43">
        <v>1090</v>
      </c>
      <c r="R31" s="43">
        <v>1095</v>
      </c>
      <c r="S31" s="43">
        <v>1095</v>
      </c>
      <c r="T31" s="43">
        <v>1095</v>
      </c>
      <c r="U31" s="43">
        <v>1105</v>
      </c>
      <c r="V31" s="43">
        <v>1110</v>
      </c>
      <c r="W31" s="43">
        <v>1115</v>
      </c>
      <c r="X31" s="43">
        <v>1115</v>
      </c>
      <c r="Y31" s="43">
        <v>1120</v>
      </c>
      <c r="Z31" s="43">
        <v>1130</v>
      </c>
      <c r="AA31" s="43">
        <v>1.0135749999999999</v>
      </c>
    </row>
    <row r="32" spans="1:27" x14ac:dyDescent="0.35">
      <c r="A32" s="5" t="s">
        <v>46</v>
      </c>
      <c r="B32" s="5"/>
      <c r="E32" s="32"/>
      <c r="F32" s="32"/>
      <c r="G32" s="32"/>
      <c r="H32" s="32"/>
      <c r="I32" s="2"/>
    </row>
    <row r="33" spans="1:16" s="2" customFormat="1" ht="16.5" customHeight="1" x14ac:dyDescent="0.35">
      <c r="A33" s="93"/>
      <c r="B33" s="94"/>
      <c r="C33" s="3"/>
      <c r="E33" s="26"/>
      <c r="F33" s="26"/>
      <c r="G33" s="26"/>
      <c r="H33" s="26"/>
      <c r="I33"/>
      <c r="P33" s="136"/>
    </row>
    <row r="34" spans="1:16" x14ac:dyDescent="0.35">
      <c r="A34" s="80"/>
      <c r="B34" s="80"/>
    </row>
    <row r="56" spans="1:2" customFormat="1" x14ac:dyDescent="0.35">
      <c r="A56" s="80"/>
      <c r="B56" s="80"/>
    </row>
    <row r="57" spans="1:2" customFormat="1" x14ac:dyDescent="0.35">
      <c r="A57" s="92"/>
      <c r="B57" s="80"/>
    </row>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pageSetup scale="56"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AA57"/>
  <sheetViews>
    <sheetView zoomScale="80" zoomScaleNormal="80" workbookViewId="0"/>
  </sheetViews>
  <sheetFormatPr defaultRowHeight="14.5" x14ac:dyDescent="0.35"/>
  <cols>
    <col min="1" max="1" width="63.6328125" customWidth="1"/>
    <col min="2" max="2" width="73.453125" customWidth="1"/>
    <col min="3" max="3" width="44.453125" style="1" customWidth="1"/>
    <col min="5" max="5" width="9.08984375" style="26"/>
    <col min="6" max="6" width="14.453125" style="26" customWidth="1"/>
    <col min="7" max="7" width="15.453125" style="26" customWidth="1"/>
    <col min="8" max="8" width="18" style="26" customWidth="1"/>
    <col min="9" max="9" width="15.6328125" customWidth="1"/>
    <col min="16" max="16" width="11.453125" style="135" customWidth="1"/>
  </cols>
  <sheetData>
    <row r="1" spans="1:27" ht="62.25" customHeight="1" x14ac:dyDescent="0.45">
      <c r="A1" s="125" t="s">
        <v>554</v>
      </c>
      <c r="B1" s="52"/>
      <c r="D1" s="365" t="s">
        <v>663</v>
      </c>
      <c r="E1" s="366"/>
      <c r="F1" s="366"/>
      <c r="G1" s="366"/>
      <c r="H1" s="367"/>
    </row>
    <row r="2" spans="1:27" x14ac:dyDescent="0.35">
      <c r="A2" s="238">
        <v>43252</v>
      </c>
    </row>
    <row r="3" spans="1:27" ht="15" customHeight="1" x14ac:dyDescent="0.35">
      <c r="A3" s="4" t="s">
        <v>8</v>
      </c>
      <c r="B3" s="4"/>
    </row>
    <row r="4" spans="1:27" ht="15" customHeight="1" x14ac:dyDescent="0.35">
      <c r="A4" s="15" t="s">
        <v>9</v>
      </c>
      <c r="B4" s="15"/>
    </row>
    <row r="5" spans="1:27" x14ac:dyDescent="0.35">
      <c r="C5" s="1" t="s">
        <v>31</v>
      </c>
    </row>
    <row r="6" spans="1:27" x14ac:dyDescent="0.35">
      <c r="A6" s="368" t="s">
        <v>10</v>
      </c>
      <c r="B6" s="369"/>
      <c r="C6" s="3"/>
    </row>
    <row r="7" spans="1:27" ht="21" customHeight="1" x14ac:dyDescent="0.35">
      <c r="A7" s="6" t="s">
        <v>0</v>
      </c>
      <c r="B7" s="5"/>
      <c r="C7" s="3"/>
    </row>
    <row r="8" spans="1:27" ht="81.75" customHeight="1" x14ac:dyDescent="0.35">
      <c r="A8" s="6" t="s">
        <v>2</v>
      </c>
      <c r="B8" s="202" t="s">
        <v>662</v>
      </c>
      <c r="C8" s="3"/>
      <c r="E8" s="370" t="s">
        <v>100</v>
      </c>
      <c r="F8" s="370"/>
      <c r="G8" s="370"/>
      <c r="H8" s="370"/>
      <c r="I8" s="370"/>
    </row>
    <row r="9" spans="1:27" ht="15" thickBot="1" x14ac:dyDescent="0.4">
      <c r="A9" s="6" t="s">
        <v>1</v>
      </c>
      <c r="B9" s="5"/>
      <c r="C9" s="3" t="s">
        <v>48</v>
      </c>
      <c r="E9" s="371" t="s">
        <v>53</v>
      </c>
      <c r="F9" s="372"/>
      <c r="G9" s="372"/>
      <c r="H9" s="373"/>
      <c r="I9" s="246" t="s">
        <v>517</v>
      </c>
      <c r="J9" t="s">
        <v>74</v>
      </c>
      <c r="P9" s="43" t="s">
        <v>76</v>
      </c>
      <c r="Q9" s="43"/>
      <c r="R9" s="43"/>
      <c r="S9" s="43"/>
      <c r="T9" s="43"/>
      <c r="U9" s="43"/>
      <c r="V9" s="43"/>
      <c r="W9" s="43"/>
      <c r="X9" s="43"/>
      <c r="Y9" s="43"/>
      <c r="Z9" s="43"/>
      <c r="AA9" s="43"/>
    </row>
    <row r="10" spans="1:27" ht="48" customHeight="1" thickBot="1" x14ac:dyDescent="0.4">
      <c r="A10" s="6" t="s">
        <v>4</v>
      </c>
      <c r="B10" s="5"/>
      <c r="C10" s="3" t="s">
        <v>3</v>
      </c>
      <c r="E10" s="37" t="s">
        <v>75</v>
      </c>
      <c r="F10" s="38" t="s">
        <v>147</v>
      </c>
      <c r="G10" s="38" t="s">
        <v>146</v>
      </c>
      <c r="H10" s="38" t="s">
        <v>90</v>
      </c>
      <c r="I10" s="38" t="s">
        <v>144</v>
      </c>
      <c r="J10" s="362" t="s">
        <v>92</v>
      </c>
      <c r="K10" s="374"/>
      <c r="L10" s="374"/>
      <c r="M10" s="374"/>
      <c r="N10" s="374"/>
      <c r="P10" s="43" t="s">
        <v>77</v>
      </c>
      <c r="Q10" s="48">
        <v>0.9</v>
      </c>
      <c r="R10" s="46">
        <v>0.8</v>
      </c>
      <c r="S10" s="46">
        <v>0.7</v>
      </c>
      <c r="T10" s="47">
        <v>0.6</v>
      </c>
      <c r="U10" s="48">
        <v>0.5</v>
      </c>
      <c r="V10" s="46">
        <v>0.4</v>
      </c>
      <c r="W10" s="46">
        <v>0.3</v>
      </c>
      <c r="X10" s="46">
        <v>0.2</v>
      </c>
      <c r="Y10" s="46">
        <v>0.1</v>
      </c>
      <c r="Z10" s="46">
        <v>0.05</v>
      </c>
      <c r="AA10" s="45">
        <v>18537</v>
      </c>
    </row>
    <row r="11" spans="1:27" ht="19.5" customHeight="1" x14ac:dyDescent="0.35">
      <c r="A11" s="12" t="s">
        <v>49</v>
      </c>
      <c r="B11" s="12" t="s">
        <v>517</v>
      </c>
      <c r="C11" s="3"/>
      <c r="E11" s="33">
        <v>2012</v>
      </c>
      <c r="F11" s="33"/>
      <c r="G11" s="33"/>
      <c r="H11" s="33"/>
      <c r="I11" s="5"/>
      <c r="J11" s="362"/>
      <c r="K11" s="374"/>
      <c r="L11" s="374"/>
      <c r="M11" s="374"/>
      <c r="N11" s="374"/>
      <c r="P11" s="43">
        <v>2011</v>
      </c>
      <c r="Q11" s="43">
        <v>1030</v>
      </c>
      <c r="R11" s="43">
        <v>1035</v>
      </c>
      <c r="S11" s="43">
        <v>1040</v>
      </c>
      <c r="T11" s="43">
        <v>1050</v>
      </c>
      <c r="U11" s="43">
        <v>1070</v>
      </c>
      <c r="V11" s="43">
        <v>1075</v>
      </c>
      <c r="W11" s="43">
        <v>1090</v>
      </c>
      <c r="X11" s="43">
        <v>1095</v>
      </c>
      <c r="Y11" s="43">
        <v>1110</v>
      </c>
      <c r="Z11" s="43">
        <v>1110</v>
      </c>
      <c r="AA11" s="43">
        <v>1.0373829999999999</v>
      </c>
    </row>
    <row r="12" spans="1:27" ht="15" customHeight="1" x14ac:dyDescent="0.35">
      <c r="A12" s="12" t="s">
        <v>50</v>
      </c>
      <c r="B12" s="12"/>
      <c r="C12" s="3"/>
      <c r="E12" s="33">
        <v>2013</v>
      </c>
      <c r="F12" s="33"/>
      <c r="G12" s="33"/>
      <c r="H12" s="33"/>
      <c r="I12" s="5"/>
      <c r="J12" s="375" t="s">
        <v>91</v>
      </c>
      <c r="K12" s="376"/>
      <c r="L12" s="376"/>
      <c r="M12" s="376"/>
      <c r="N12" s="376"/>
      <c r="P12" s="43">
        <v>2012</v>
      </c>
      <c r="Q12" s="43">
        <v>1050</v>
      </c>
      <c r="R12" s="43">
        <v>1055</v>
      </c>
      <c r="S12" s="43">
        <v>1060</v>
      </c>
      <c r="T12" s="43">
        <v>1070</v>
      </c>
      <c r="U12" s="43">
        <v>1090</v>
      </c>
      <c r="V12" s="43">
        <v>1095</v>
      </c>
      <c r="W12" s="43">
        <v>1115</v>
      </c>
      <c r="X12" s="43">
        <v>1120</v>
      </c>
      <c r="Y12" s="43">
        <v>1125</v>
      </c>
      <c r="Z12" s="43">
        <v>1135</v>
      </c>
      <c r="AA12" s="43">
        <v>1.0321100000000001</v>
      </c>
    </row>
    <row r="13" spans="1:27" x14ac:dyDescent="0.35">
      <c r="A13" s="12" t="s">
        <v>51</v>
      </c>
      <c r="B13" s="12"/>
      <c r="C13" s="3" t="s">
        <v>52</v>
      </c>
      <c r="E13" s="33">
        <v>2014</v>
      </c>
      <c r="F13" s="33"/>
      <c r="G13" s="33"/>
      <c r="H13" s="33"/>
      <c r="I13" s="5"/>
      <c r="J13" s="375"/>
      <c r="K13" s="376"/>
      <c r="L13" s="376"/>
      <c r="M13" s="376"/>
      <c r="N13" s="376"/>
      <c r="P13" s="43">
        <v>2013</v>
      </c>
      <c r="Q13" s="43">
        <v>1065</v>
      </c>
      <c r="R13" s="43">
        <v>1070</v>
      </c>
      <c r="S13" s="43">
        <v>1075</v>
      </c>
      <c r="T13" s="43">
        <v>1085</v>
      </c>
      <c r="U13" s="43">
        <v>1105</v>
      </c>
      <c r="V13" s="43">
        <v>1110</v>
      </c>
      <c r="W13" s="43">
        <v>1130</v>
      </c>
      <c r="X13" s="43">
        <v>1135</v>
      </c>
      <c r="Y13" s="43">
        <v>1150</v>
      </c>
      <c r="Z13" s="43">
        <v>1150</v>
      </c>
      <c r="AA13" s="43">
        <v>1.040724</v>
      </c>
    </row>
    <row r="14" spans="1:27" ht="21.75" customHeight="1" x14ac:dyDescent="0.35">
      <c r="A14" s="11" t="s">
        <v>53</v>
      </c>
      <c r="B14" s="162"/>
      <c r="C14" s="3"/>
      <c r="E14" s="33">
        <v>2015</v>
      </c>
      <c r="F14" s="33"/>
      <c r="G14" s="33"/>
      <c r="H14" s="33"/>
      <c r="I14" s="5"/>
      <c r="J14" s="375"/>
      <c r="K14" s="376"/>
      <c r="L14" s="376"/>
      <c r="M14" s="376"/>
      <c r="N14" s="376"/>
      <c r="P14" s="43">
        <v>2014</v>
      </c>
      <c r="Q14" s="43">
        <v>1080</v>
      </c>
      <c r="R14" s="43">
        <v>1085</v>
      </c>
      <c r="S14" s="43">
        <v>1090</v>
      </c>
      <c r="T14" s="43">
        <v>1100</v>
      </c>
      <c r="U14" s="43">
        <v>1120</v>
      </c>
      <c r="V14" s="43">
        <v>1125</v>
      </c>
      <c r="W14" s="43">
        <v>1145</v>
      </c>
      <c r="X14" s="43">
        <v>1150</v>
      </c>
      <c r="Y14" s="43">
        <v>1165</v>
      </c>
      <c r="Z14" s="43">
        <v>1170</v>
      </c>
      <c r="AA14" s="43">
        <v>1.040179</v>
      </c>
    </row>
    <row r="15" spans="1:27" x14ac:dyDescent="0.35">
      <c r="A15" s="239" t="s">
        <v>41</v>
      </c>
      <c r="B15" s="379" t="s">
        <v>97</v>
      </c>
      <c r="E15" s="33">
        <v>2016</v>
      </c>
      <c r="F15" s="33"/>
      <c r="G15" s="33"/>
      <c r="H15" s="33"/>
      <c r="I15" s="5"/>
      <c r="J15" s="375"/>
      <c r="K15" s="376"/>
      <c r="L15" s="376"/>
      <c r="M15" s="376"/>
      <c r="N15" s="376"/>
      <c r="P15" s="43">
        <v>2015</v>
      </c>
      <c r="Q15" s="43">
        <v>1095</v>
      </c>
      <c r="R15" s="43">
        <v>1100</v>
      </c>
      <c r="S15" s="43">
        <v>1105</v>
      </c>
      <c r="T15" s="43">
        <v>1115</v>
      </c>
      <c r="U15" s="43">
        <v>1135</v>
      </c>
      <c r="V15" s="43">
        <v>1140</v>
      </c>
      <c r="W15" s="43">
        <v>1160</v>
      </c>
      <c r="X15" s="43">
        <v>1165</v>
      </c>
      <c r="Y15" s="43">
        <v>1170</v>
      </c>
      <c r="Z15" s="43">
        <v>1180</v>
      </c>
      <c r="AA15" s="43">
        <v>1.030837</v>
      </c>
    </row>
    <row r="16" spans="1:27" ht="60.75" customHeight="1" x14ac:dyDescent="0.35">
      <c r="A16" s="239" t="s">
        <v>7</v>
      </c>
      <c r="B16" s="380"/>
      <c r="C16" s="3" t="s">
        <v>21</v>
      </c>
      <c r="E16" s="33">
        <v>2017</v>
      </c>
      <c r="F16" s="33"/>
      <c r="G16" s="33"/>
      <c r="H16" s="33"/>
      <c r="I16" s="5"/>
      <c r="J16" s="377"/>
      <c r="K16" s="378"/>
      <c r="L16" s="378"/>
      <c r="M16" s="378"/>
      <c r="N16" s="378"/>
      <c r="P16" s="43">
        <v>2016</v>
      </c>
      <c r="Q16" s="43">
        <v>1105</v>
      </c>
      <c r="R16" s="43">
        <v>1110</v>
      </c>
      <c r="S16" s="43">
        <v>1115</v>
      </c>
      <c r="T16" s="43">
        <v>1125</v>
      </c>
      <c r="U16" s="43">
        <v>1145</v>
      </c>
      <c r="V16" s="43">
        <v>1150</v>
      </c>
      <c r="W16" s="43">
        <v>1170</v>
      </c>
      <c r="X16" s="43">
        <v>1175</v>
      </c>
      <c r="Y16" s="43">
        <v>1190</v>
      </c>
      <c r="Z16" s="43">
        <v>1195</v>
      </c>
      <c r="AA16" s="43">
        <v>1.039301</v>
      </c>
    </row>
    <row r="17" spans="1:27" x14ac:dyDescent="0.35">
      <c r="A17" s="239" t="s">
        <v>72</v>
      </c>
      <c r="B17" s="239"/>
      <c r="C17" s="3" t="s">
        <v>73</v>
      </c>
      <c r="E17" s="33">
        <v>2018</v>
      </c>
      <c r="F17" s="33"/>
      <c r="G17" s="33"/>
      <c r="H17" s="33"/>
      <c r="I17" s="5"/>
      <c r="J17" s="34" t="s">
        <v>89</v>
      </c>
      <c r="K17" s="35"/>
      <c r="L17" s="35"/>
      <c r="M17" s="35"/>
      <c r="N17" s="36"/>
      <c r="P17" s="43">
        <v>2017</v>
      </c>
      <c r="Q17" s="43">
        <v>1115</v>
      </c>
      <c r="R17" s="43">
        <v>1120</v>
      </c>
      <c r="S17" s="43">
        <v>1125</v>
      </c>
      <c r="T17" s="43">
        <v>1135</v>
      </c>
      <c r="U17" s="43">
        <v>1155</v>
      </c>
      <c r="V17" s="43">
        <v>1160</v>
      </c>
      <c r="W17" s="43">
        <v>1180</v>
      </c>
      <c r="X17" s="43">
        <v>1185</v>
      </c>
      <c r="Y17" s="43">
        <v>1195</v>
      </c>
      <c r="Z17" s="43">
        <v>1205</v>
      </c>
      <c r="AA17" s="43">
        <v>1.034632</v>
      </c>
    </row>
    <row r="18" spans="1:27" x14ac:dyDescent="0.35">
      <c r="A18" s="239" t="s">
        <v>68</v>
      </c>
      <c r="B18" s="245"/>
      <c r="C18" s="3" t="s">
        <v>69</v>
      </c>
      <c r="E18" s="33">
        <v>2019</v>
      </c>
      <c r="F18" s="33"/>
      <c r="G18" s="33"/>
      <c r="H18" s="33"/>
      <c r="I18" s="5"/>
      <c r="J18" s="353"/>
      <c r="K18" s="354"/>
      <c r="L18" s="354"/>
      <c r="M18" s="354"/>
      <c r="N18" s="355"/>
      <c r="P18" s="43">
        <v>2018</v>
      </c>
      <c r="Q18" s="43">
        <v>1125</v>
      </c>
      <c r="R18" s="43">
        <v>1130</v>
      </c>
      <c r="S18" s="43">
        <v>1140</v>
      </c>
      <c r="T18" s="43">
        <v>1150</v>
      </c>
      <c r="U18" s="43">
        <v>1170</v>
      </c>
      <c r="V18" s="43">
        <v>1175</v>
      </c>
      <c r="W18" s="43">
        <v>1195</v>
      </c>
      <c r="X18" s="43">
        <v>1200</v>
      </c>
      <c r="Y18" s="43">
        <v>1215</v>
      </c>
      <c r="Z18" s="43">
        <v>1215</v>
      </c>
      <c r="AA18" s="43">
        <v>1.038462</v>
      </c>
    </row>
    <row r="19" spans="1:27" ht="21" customHeight="1" x14ac:dyDescent="0.35">
      <c r="A19" s="239" t="s">
        <v>67</v>
      </c>
      <c r="B19" s="239"/>
      <c r="C19" s="3" t="s">
        <v>70</v>
      </c>
      <c r="E19" s="33">
        <v>2020</v>
      </c>
      <c r="F19" s="33"/>
      <c r="G19" s="33"/>
      <c r="H19" s="33"/>
      <c r="I19" s="5"/>
      <c r="J19" s="356"/>
      <c r="K19" s="357"/>
      <c r="L19" s="357"/>
      <c r="M19" s="357"/>
      <c r="N19" s="358"/>
      <c r="P19" s="43">
        <v>2019</v>
      </c>
      <c r="Q19" s="43">
        <v>1135</v>
      </c>
      <c r="R19" s="43">
        <v>1140</v>
      </c>
      <c r="S19" s="43">
        <v>1150</v>
      </c>
      <c r="T19" s="43">
        <v>1160</v>
      </c>
      <c r="U19" s="43">
        <v>1180</v>
      </c>
      <c r="V19" s="43">
        <v>1185</v>
      </c>
      <c r="W19" s="43">
        <v>1205</v>
      </c>
      <c r="X19" s="43">
        <v>1210</v>
      </c>
      <c r="Y19" s="43">
        <v>1225</v>
      </c>
      <c r="Z19" s="43">
        <v>1230</v>
      </c>
      <c r="AA19" s="43">
        <v>1.0381359999999999</v>
      </c>
    </row>
    <row r="20" spans="1:27" ht="48.75" customHeight="1" x14ac:dyDescent="0.35">
      <c r="A20" s="6" t="s">
        <v>98</v>
      </c>
      <c r="B20" s="243" t="s">
        <v>99</v>
      </c>
      <c r="C20" s="3" t="s">
        <v>58</v>
      </c>
      <c r="E20" s="33">
        <v>2021</v>
      </c>
      <c r="F20" s="33"/>
      <c r="G20" s="33"/>
      <c r="H20" s="33"/>
      <c r="I20" s="5"/>
      <c r="J20" s="359"/>
      <c r="K20" s="360"/>
      <c r="L20" s="360"/>
      <c r="M20" s="360"/>
      <c r="N20" s="361"/>
      <c r="P20" s="43">
        <v>2020</v>
      </c>
      <c r="Q20" s="43">
        <v>1145</v>
      </c>
      <c r="R20" s="43">
        <v>1150</v>
      </c>
      <c r="S20" s="43">
        <v>1155</v>
      </c>
      <c r="T20" s="43">
        <v>1170</v>
      </c>
      <c r="U20" s="43">
        <v>1190</v>
      </c>
      <c r="V20" s="43">
        <v>1195</v>
      </c>
      <c r="W20" s="43">
        <v>1215</v>
      </c>
      <c r="X20" s="43">
        <v>1225</v>
      </c>
      <c r="Y20" s="43">
        <v>1235</v>
      </c>
      <c r="Z20" s="43">
        <v>1240</v>
      </c>
      <c r="AA20" s="43">
        <v>1.0378149999999999</v>
      </c>
    </row>
    <row r="21" spans="1:27" s="2" customFormat="1" x14ac:dyDescent="0.35">
      <c r="A21" s="6" t="s">
        <v>5</v>
      </c>
      <c r="B21" s="22">
        <v>750000</v>
      </c>
      <c r="C21" s="3" t="s">
        <v>6</v>
      </c>
      <c r="E21" s="33">
        <v>2022</v>
      </c>
      <c r="F21" s="33"/>
      <c r="G21" s="33"/>
      <c r="H21" s="33"/>
      <c r="I21" s="5"/>
      <c r="P21" s="43" t="s">
        <v>78</v>
      </c>
      <c r="Q21" s="43"/>
      <c r="R21" s="43"/>
      <c r="S21" s="43"/>
      <c r="T21" s="43"/>
      <c r="U21" s="43"/>
      <c r="V21" s="43"/>
      <c r="W21" s="43"/>
      <c r="X21" s="43"/>
      <c r="Y21" s="43"/>
      <c r="Z21" s="43"/>
      <c r="AA21" s="43"/>
    </row>
    <row r="22" spans="1:27" s="2" customFormat="1" ht="34.5" customHeight="1" x14ac:dyDescent="0.35">
      <c r="A22" s="5" t="s">
        <v>55</v>
      </c>
      <c r="B22" s="23" t="s">
        <v>659</v>
      </c>
      <c r="C22" s="3" t="s">
        <v>54</v>
      </c>
      <c r="E22" s="33">
        <v>2023</v>
      </c>
      <c r="F22" s="33"/>
      <c r="G22" s="33"/>
      <c r="H22" s="33"/>
      <c r="I22" s="5"/>
      <c r="J22" s="362" t="s">
        <v>96</v>
      </c>
      <c r="K22" s="363"/>
      <c r="L22" s="363"/>
      <c r="M22" s="363"/>
      <c r="N22" s="363"/>
      <c r="P22" s="43" t="s">
        <v>79</v>
      </c>
      <c r="Q22" s="43">
        <v>1030</v>
      </c>
      <c r="R22" s="43">
        <v>1035</v>
      </c>
      <c r="S22" s="43">
        <v>1035</v>
      </c>
      <c r="T22" s="43">
        <v>1035</v>
      </c>
      <c r="U22" s="43">
        <v>1045</v>
      </c>
      <c r="V22" s="43">
        <v>1050</v>
      </c>
      <c r="W22" s="43">
        <v>1055</v>
      </c>
      <c r="X22" s="43">
        <v>1055</v>
      </c>
      <c r="Y22" s="43">
        <v>1060</v>
      </c>
      <c r="Z22" s="43">
        <v>1070</v>
      </c>
      <c r="AA22" s="43">
        <v>1.014354</v>
      </c>
    </row>
    <row r="23" spans="1:27" ht="30.75" customHeight="1" x14ac:dyDescent="0.35">
      <c r="A23" s="5" t="s">
        <v>56</v>
      </c>
      <c r="B23" s="22"/>
      <c r="C23" s="3" t="s">
        <v>57</v>
      </c>
      <c r="E23" s="33">
        <v>2024</v>
      </c>
      <c r="F23" s="33"/>
      <c r="G23" s="33"/>
      <c r="H23" s="33"/>
      <c r="I23" s="5"/>
      <c r="J23" s="362"/>
      <c r="K23" s="363"/>
      <c r="L23" s="363"/>
      <c r="M23" s="363"/>
      <c r="N23" s="363"/>
      <c r="P23" s="43" t="s">
        <v>80</v>
      </c>
      <c r="Q23" s="43">
        <v>1040</v>
      </c>
      <c r="R23" s="43">
        <v>1045</v>
      </c>
      <c r="S23" s="43">
        <v>1045</v>
      </c>
      <c r="T23" s="43">
        <v>1045</v>
      </c>
      <c r="U23" s="43">
        <v>1055</v>
      </c>
      <c r="V23" s="43">
        <v>1060</v>
      </c>
      <c r="W23" s="43">
        <v>1065</v>
      </c>
      <c r="X23" s="43">
        <v>1065</v>
      </c>
      <c r="Y23" s="43">
        <v>1070</v>
      </c>
      <c r="Z23" s="43">
        <v>1080</v>
      </c>
      <c r="AA23" s="43">
        <v>1.0142180000000001</v>
      </c>
    </row>
    <row r="24" spans="1:27" s="2" customFormat="1" x14ac:dyDescent="0.35">
      <c r="A24" s="18"/>
      <c r="B24" s="19"/>
      <c r="C24" s="3"/>
      <c r="E24" s="33">
        <v>2025</v>
      </c>
      <c r="F24" s="33"/>
      <c r="G24" s="33"/>
      <c r="H24" s="33"/>
      <c r="I24" s="5"/>
      <c r="J24" s="362"/>
      <c r="K24" s="363"/>
      <c r="L24" s="363"/>
      <c r="M24" s="363"/>
      <c r="N24" s="363"/>
      <c r="P24" s="43" t="s">
        <v>81</v>
      </c>
      <c r="Q24" s="43">
        <v>1050</v>
      </c>
      <c r="R24" s="43">
        <v>1055</v>
      </c>
      <c r="S24" s="43">
        <v>1055</v>
      </c>
      <c r="T24" s="43">
        <v>1055</v>
      </c>
      <c r="U24" s="43">
        <v>1065</v>
      </c>
      <c r="V24" s="43">
        <v>1070</v>
      </c>
      <c r="W24" s="43">
        <v>1075</v>
      </c>
      <c r="X24" s="43">
        <v>1075</v>
      </c>
      <c r="Y24" s="43">
        <v>1080</v>
      </c>
      <c r="Z24" s="43">
        <v>1095</v>
      </c>
      <c r="AA24" s="43">
        <v>1.0140849999999999</v>
      </c>
    </row>
    <row r="25" spans="1:27" x14ac:dyDescent="0.35">
      <c r="A25" s="364" t="s">
        <v>71</v>
      </c>
      <c r="B25" s="364"/>
      <c r="E25" s="33">
        <v>2026</v>
      </c>
      <c r="F25" s="33"/>
      <c r="G25" s="33"/>
      <c r="H25" s="33"/>
      <c r="I25" s="5"/>
      <c r="P25" s="43" t="s">
        <v>82</v>
      </c>
      <c r="Q25" s="43">
        <v>1055</v>
      </c>
      <c r="R25" s="43">
        <v>1060</v>
      </c>
      <c r="S25" s="43">
        <v>1060</v>
      </c>
      <c r="T25" s="43">
        <v>1060</v>
      </c>
      <c r="U25" s="43">
        <v>1070</v>
      </c>
      <c r="V25" s="43">
        <v>1075</v>
      </c>
      <c r="W25" s="43">
        <v>1080</v>
      </c>
      <c r="X25" s="43">
        <v>1080</v>
      </c>
      <c r="Y25" s="43">
        <v>1085</v>
      </c>
      <c r="Z25" s="43">
        <v>1095</v>
      </c>
      <c r="AA25" s="43">
        <v>1.014019</v>
      </c>
    </row>
    <row r="26" spans="1:27" x14ac:dyDescent="0.35">
      <c r="A26" s="5" t="s">
        <v>28</v>
      </c>
      <c r="B26" s="5"/>
      <c r="E26" s="33">
        <v>2027</v>
      </c>
      <c r="F26" s="33"/>
      <c r="G26" s="33"/>
      <c r="H26" s="33"/>
      <c r="I26" s="5"/>
      <c r="P26" s="43" t="s">
        <v>83</v>
      </c>
      <c r="Q26" s="43">
        <v>1060</v>
      </c>
      <c r="R26" s="43">
        <v>1065</v>
      </c>
      <c r="S26" s="43">
        <v>1065</v>
      </c>
      <c r="T26" s="43">
        <v>1065</v>
      </c>
      <c r="U26" s="43">
        <v>1075</v>
      </c>
      <c r="V26" s="43">
        <v>1080</v>
      </c>
      <c r="W26" s="43">
        <v>1085</v>
      </c>
      <c r="X26" s="43">
        <v>1085</v>
      </c>
      <c r="Y26" s="43">
        <v>1090</v>
      </c>
      <c r="Z26" s="43">
        <v>1110</v>
      </c>
      <c r="AA26" s="43">
        <v>1.0139530000000001</v>
      </c>
    </row>
    <row r="27" spans="1:27" x14ac:dyDescent="0.35">
      <c r="A27" s="5" t="s">
        <v>29</v>
      </c>
      <c r="B27" s="5"/>
      <c r="E27" s="33">
        <v>2028</v>
      </c>
      <c r="F27" s="33"/>
      <c r="G27" s="33"/>
      <c r="H27" s="33"/>
      <c r="I27" s="5"/>
      <c r="P27" s="43" t="s">
        <v>84</v>
      </c>
      <c r="Q27" s="43">
        <v>1065</v>
      </c>
      <c r="R27" s="43">
        <v>1070</v>
      </c>
      <c r="S27" s="43">
        <v>1070</v>
      </c>
      <c r="T27" s="43">
        <v>1070</v>
      </c>
      <c r="U27" s="43">
        <v>1080</v>
      </c>
      <c r="V27" s="43">
        <v>1085</v>
      </c>
      <c r="W27" s="43">
        <v>1090</v>
      </c>
      <c r="X27" s="43">
        <v>1090</v>
      </c>
      <c r="Y27" s="43">
        <v>1100</v>
      </c>
      <c r="Z27" s="43">
        <v>1110</v>
      </c>
      <c r="AA27" s="43">
        <v>1.018519</v>
      </c>
    </row>
    <row r="28" spans="1:27" ht="39.75" customHeight="1" x14ac:dyDescent="0.35">
      <c r="A28" s="5" t="s">
        <v>30</v>
      </c>
      <c r="B28" s="23"/>
      <c r="C28" s="1" t="s">
        <v>43</v>
      </c>
      <c r="E28" s="33">
        <v>2029</v>
      </c>
      <c r="F28" s="33"/>
      <c r="G28" s="33"/>
      <c r="H28" s="33"/>
      <c r="I28" s="5"/>
      <c r="P28" s="43" t="s">
        <v>85</v>
      </c>
      <c r="Q28" s="43">
        <v>1075</v>
      </c>
      <c r="R28" s="43">
        <v>1080</v>
      </c>
      <c r="S28" s="43">
        <v>1080</v>
      </c>
      <c r="T28" s="43">
        <v>1080</v>
      </c>
      <c r="U28" s="43">
        <v>1090</v>
      </c>
      <c r="V28" s="43">
        <v>1095</v>
      </c>
      <c r="W28" s="43">
        <v>1100</v>
      </c>
      <c r="X28" s="43">
        <v>1100</v>
      </c>
      <c r="Y28" s="43">
        <v>1105</v>
      </c>
      <c r="Z28" s="43">
        <v>1120</v>
      </c>
      <c r="AA28" s="43">
        <v>1.0137609999999999</v>
      </c>
    </row>
    <row r="29" spans="1:27" x14ac:dyDescent="0.35">
      <c r="A29" s="5" t="s">
        <v>44</v>
      </c>
      <c r="B29" s="5"/>
      <c r="E29" s="33">
        <v>2030</v>
      </c>
      <c r="F29" s="33"/>
      <c r="G29" s="33"/>
      <c r="H29" s="33"/>
      <c r="I29" s="5"/>
      <c r="P29" s="43" t="s">
        <v>86</v>
      </c>
      <c r="Q29" s="43">
        <v>1080</v>
      </c>
      <c r="R29" s="43">
        <v>1085</v>
      </c>
      <c r="S29" s="43">
        <v>1085</v>
      </c>
      <c r="T29" s="43">
        <v>1085</v>
      </c>
      <c r="U29" s="43">
        <v>1095</v>
      </c>
      <c r="V29" s="43">
        <v>1100</v>
      </c>
      <c r="W29" s="43">
        <v>1105</v>
      </c>
      <c r="X29" s="43">
        <v>1105</v>
      </c>
      <c r="Y29" s="43">
        <v>1110</v>
      </c>
      <c r="Z29" s="43">
        <v>1120</v>
      </c>
      <c r="AA29" s="43">
        <v>1.0136989999999999</v>
      </c>
    </row>
    <row r="30" spans="1:27" x14ac:dyDescent="0.35">
      <c r="A30" s="5" t="s">
        <v>47</v>
      </c>
      <c r="B30" s="5"/>
      <c r="E30" s="33">
        <v>2031</v>
      </c>
      <c r="F30" s="33"/>
      <c r="G30" s="33"/>
      <c r="H30" s="33"/>
      <c r="I30" s="5"/>
      <c r="P30" s="43" t="s">
        <v>87</v>
      </c>
      <c r="Q30" s="43">
        <v>1085</v>
      </c>
      <c r="R30" s="43">
        <v>1090</v>
      </c>
      <c r="S30" s="43">
        <v>1090</v>
      </c>
      <c r="T30" s="43">
        <v>1090</v>
      </c>
      <c r="U30" s="43">
        <v>1100</v>
      </c>
      <c r="V30" s="43">
        <v>1105</v>
      </c>
      <c r="W30" s="43">
        <v>1110</v>
      </c>
      <c r="X30" s="43">
        <v>1110</v>
      </c>
      <c r="Y30" s="43">
        <v>1115</v>
      </c>
      <c r="Z30" s="43">
        <v>1125</v>
      </c>
      <c r="AA30" s="43">
        <v>1.013636</v>
      </c>
    </row>
    <row r="31" spans="1:27" x14ac:dyDescent="0.35">
      <c r="A31" s="5" t="s">
        <v>45</v>
      </c>
      <c r="B31" s="5"/>
      <c r="P31" s="43" t="s">
        <v>88</v>
      </c>
      <c r="Q31" s="43">
        <v>1090</v>
      </c>
      <c r="R31" s="43">
        <v>1095</v>
      </c>
      <c r="S31" s="43">
        <v>1095</v>
      </c>
      <c r="T31" s="43">
        <v>1095</v>
      </c>
      <c r="U31" s="43">
        <v>1105</v>
      </c>
      <c r="V31" s="43">
        <v>1110</v>
      </c>
      <c r="W31" s="43">
        <v>1115</v>
      </c>
      <c r="X31" s="43">
        <v>1115</v>
      </c>
      <c r="Y31" s="43">
        <v>1120</v>
      </c>
      <c r="Z31" s="43">
        <v>1130</v>
      </c>
      <c r="AA31" s="43">
        <v>1.0135749999999999</v>
      </c>
    </row>
    <row r="32" spans="1:27" x14ac:dyDescent="0.35">
      <c r="A32" s="5" t="s">
        <v>46</v>
      </c>
      <c r="B32" s="5"/>
      <c r="E32" s="32"/>
      <c r="F32" s="32"/>
      <c r="G32" s="32"/>
      <c r="H32" s="32"/>
      <c r="I32" s="2"/>
    </row>
    <row r="33" spans="1:16" s="2" customFormat="1" ht="16.5" customHeight="1" x14ac:dyDescent="0.35">
      <c r="A33" s="93"/>
      <c r="B33" s="94"/>
      <c r="C33" s="3"/>
      <c r="E33" s="26"/>
      <c r="F33" s="26"/>
      <c r="G33" s="26"/>
      <c r="H33" s="26"/>
      <c r="I33"/>
      <c r="P33" s="136"/>
    </row>
    <row r="34" spans="1:16" x14ac:dyDescent="0.35">
      <c r="A34" s="80"/>
      <c r="B34" s="80"/>
    </row>
    <row r="56" spans="1:2" customFormat="1" x14ac:dyDescent="0.35">
      <c r="A56" s="80"/>
      <c r="B56" s="80"/>
    </row>
    <row r="57" spans="1:2" customFormat="1" x14ac:dyDescent="0.35">
      <c r="A57" s="92"/>
      <c r="B57" s="80"/>
    </row>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pageSetup scale="56"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AA57"/>
  <sheetViews>
    <sheetView zoomScale="80" zoomScaleNormal="80" workbookViewId="0"/>
  </sheetViews>
  <sheetFormatPr defaultRowHeight="14.5" x14ac:dyDescent="0.35"/>
  <cols>
    <col min="1" max="1" width="63.6328125" customWidth="1"/>
    <col min="2" max="2" width="73.453125" customWidth="1"/>
    <col min="3" max="3" width="44.453125" style="1" customWidth="1"/>
    <col min="5" max="5" width="9.08984375" style="26"/>
    <col min="6" max="6" width="14.453125" style="26" customWidth="1"/>
    <col min="7" max="7" width="15.453125" style="26" customWidth="1"/>
    <col min="8" max="8" width="18" style="26" customWidth="1"/>
    <col min="9" max="9" width="15.6328125" customWidth="1"/>
    <col min="16" max="16" width="11.453125" style="135" customWidth="1"/>
  </cols>
  <sheetData>
    <row r="1" spans="1:27" ht="62.25" customHeight="1" x14ac:dyDescent="0.45">
      <c r="A1" s="125" t="s">
        <v>584</v>
      </c>
      <c r="B1" s="52"/>
      <c r="D1" s="365" t="s">
        <v>664</v>
      </c>
      <c r="E1" s="366"/>
      <c r="F1" s="366"/>
      <c r="G1" s="366"/>
      <c r="H1" s="367"/>
    </row>
    <row r="2" spans="1:27" x14ac:dyDescent="0.35">
      <c r="A2" s="238">
        <v>43252</v>
      </c>
    </row>
    <row r="3" spans="1:27" ht="15" customHeight="1" x14ac:dyDescent="0.35">
      <c r="A3" s="4" t="s">
        <v>8</v>
      </c>
      <c r="B3" s="4"/>
    </row>
    <row r="4" spans="1:27" ht="15" customHeight="1" x14ac:dyDescent="0.35">
      <c r="A4" s="15" t="s">
        <v>9</v>
      </c>
      <c r="B4" s="15"/>
    </row>
    <row r="5" spans="1:27" x14ac:dyDescent="0.35">
      <c r="A5" s="238" t="s">
        <v>134</v>
      </c>
      <c r="C5" s="1" t="s">
        <v>31</v>
      </c>
    </row>
    <row r="6" spans="1:27" x14ac:dyDescent="0.35">
      <c r="A6" s="368" t="s">
        <v>10</v>
      </c>
      <c r="B6" s="369"/>
      <c r="C6" s="3"/>
    </row>
    <row r="7" spans="1:27" ht="21" customHeight="1" x14ac:dyDescent="0.35">
      <c r="A7" s="6" t="s">
        <v>0</v>
      </c>
      <c r="B7" s="5"/>
      <c r="C7" s="3"/>
    </row>
    <row r="8" spans="1:27" ht="136.5" customHeight="1" x14ac:dyDescent="0.35">
      <c r="A8" s="6" t="s">
        <v>2</v>
      </c>
      <c r="B8" s="202" t="s">
        <v>665</v>
      </c>
      <c r="C8" s="3"/>
      <c r="E8" s="370" t="s">
        <v>100</v>
      </c>
      <c r="F8" s="370"/>
      <c r="G8" s="370"/>
      <c r="H8" s="370"/>
      <c r="I8" s="370"/>
    </row>
    <row r="9" spans="1:27" ht="15" thickBot="1" x14ac:dyDescent="0.4">
      <c r="A9" s="6" t="s">
        <v>1</v>
      </c>
      <c r="B9" s="5"/>
      <c r="C9" s="3" t="s">
        <v>48</v>
      </c>
      <c r="E9" s="371" t="s">
        <v>53</v>
      </c>
      <c r="F9" s="372"/>
      <c r="G9" s="372"/>
      <c r="H9" s="373"/>
      <c r="I9" s="246" t="s">
        <v>517</v>
      </c>
      <c r="J9" t="s">
        <v>74</v>
      </c>
      <c r="P9" s="43" t="s">
        <v>76</v>
      </c>
      <c r="Q9" s="43"/>
      <c r="R9" s="43"/>
      <c r="S9" s="43"/>
      <c r="T9" s="43"/>
      <c r="U9" s="43"/>
      <c r="V9" s="43"/>
      <c r="W9" s="43"/>
      <c r="X9" s="43"/>
      <c r="Y9" s="43"/>
      <c r="Z9" s="43"/>
      <c r="AA9" s="43"/>
    </row>
    <row r="10" spans="1:27" ht="48" customHeight="1" thickBot="1" x14ac:dyDescent="0.4">
      <c r="A10" s="6" t="s">
        <v>4</v>
      </c>
      <c r="B10" s="5"/>
      <c r="C10" s="3" t="s">
        <v>3</v>
      </c>
      <c r="E10" s="37" t="s">
        <v>75</v>
      </c>
      <c r="F10" s="38" t="s">
        <v>147</v>
      </c>
      <c r="G10" s="38" t="s">
        <v>146</v>
      </c>
      <c r="H10" s="38" t="s">
        <v>90</v>
      </c>
      <c r="I10" s="38" t="s">
        <v>144</v>
      </c>
      <c r="J10" s="362" t="s">
        <v>92</v>
      </c>
      <c r="K10" s="374"/>
      <c r="L10" s="374"/>
      <c r="M10" s="374"/>
      <c r="N10" s="374"/>
      <c r="P10" s="43" t="s">
        <v>77</v>
      </c>
      <c r="Q10" s="48">
        <v>0.9</v>
      </c>
      <c r="R10" s="46">
        <v>0.8</v>
      </c>
      <c r="S10" s="46">
        <v>0.7</v>
      </c>
      <c r="T10" s="47">
        <v>0.6</v>
      </c>
      <c r="U10" s="48">
        <v>0.5</v>
      </c>
      <c r="V10" s="46">
        <v>0.4</v>
      </c>
      <c r="W10" s="46">
        <v>0.3</v>
      </c>
      <c r="X10" s="46">
        <v>0.2</v>
      </c>
      <c r="Y10" s="46">
        <v>0.1</v>
      </c>
      <c r="Z10" s="46">
        <v>0.05</v>
      </c>
      <c r="AA10" s="45">
        <v>18537</v>
      </c>
    </row>
    <row r="11" spans="1:27" ht="19.5" customHeight="1" x14ac:dyDescent="0.35">
      <c r="A11" s="12" t="s">
        <v>49</v>
      </c>
      <c r="B11" s="12" t="s">
        <v>517</v>
      </c>
      <c r="C11" s="3"/>
      <c r="E11" s="33">
        <v>2012</v>
      </c>
      <c r="F11" s="33"/>
      <c r="G11" s="33"/>
      <c r="H11" s="33"/>
      <c r="I11" s="5"/>
      <c r="J11" s="362"/>
      <c r="K11" s="374"/>
      <c r="L11" s="374"/>
      <c r="M11" s="374"/>
      <c r="N11" s="374"/>
      <c r="P11" s="43">
        <v>2011</v>
      </c>
      <c r="Q11" s="43">
        <v>1030</v>
      </c>
      <c r="R11" s="43">
        <v>1035</v>
      </c>
      <c r="S11" s="43">
        <v>1040</v>
      </c>
      <c r="T11" s="43">
        <v>1050</v>
      </c>
      <c r="U11" s="43">
        <v>1070</v>
      </c>
      <c r="V11" s="43">
        <v>1075</v>
      </c>
      <c r="W11" s="43">
        <v>1090</v>
      </c>
      <c r="X11" s="43">
        <v>1095</v>
      </c>
      <c r="Y11" s="43">
        <v>1110</v>
      </c>
      <c r="Z11" s="43">
        <v>1110</v>
      </c>
      <c r="AA11" s="43">
        <v>1.0373829999999999</v>
      </c>
    </row>
    <row r="12" spans="1:27" ht="15" customHeight="1" x14ac:dyDescent="0.35">
      <c r="A12" s="12" t="s">
        <v>50</v>
      </c>
      <c r="B12" s="12"/>
      <c r="C12" s="3"/>
      <c r="E12" s="33">
        <v>2013</v>
      </c>
      <c r="F12" s="33"/>
      <c r="G12" s="33"/>
      <c r="H12" s="33"/>
      <c r="I12" s="5"/>
      <c r="J12" s="375" t="s">
        <v>91</v>
      </c>
      <c r="K12" s="376"/>
      <c r="L12" s="376"/>
      <c r="M12" s="376"/>
      <c r="N12" s="376"/>
      <c r="P12" s="43">
        <v>2012</v>
      </c>
      <c r="Q12" s="43">
        <v>1050</v>
      </c>
      <c r="R12" s="43">
        <v>1055</v>
      </c>
      <c r="S12" s="43">
        <v>1060</v>
      </c>
      <c r="T12" s="43">
        <v>1070</v>
      </c>
      <c r="U12" s="43">
        <v>1090</v>
      </c>
      <c r="V12" s="43">
        <v>1095</v>
      </c>
      <c r="W12" s="43">
        <v>1115</v>
      </c>
      <c r="X12" s="43">
        <v>1120</v>
      </c>
      <c r="Y12" s="43">
        <v>1125</v>
      </c>
      <c r="Z12" s="43">
        <v>1135</v>
      </c>
      <c r="AA12" s="43">
        <v>1.0321100000000001</v>
      </c>
    </row>
    <row r="13" spans="1:27" x14ac:dyDescent="0.35">
      <c r="A13" s="12" t="s">
        <v>51</v>
      </c>
      <c r="B13" s="12"/>
      <c r="C13" s="3" t="s">
        <v>52</v>
      </c>
      <c r="E13" s="33">
        <v>2014</v>
      </c>
      <c r="F13" s="33"/>
      <c r="G13" s="33"/>
      <c r="H13" s="33"/>
      <c r="I13" s="5"/>
      <c r="J13" s="375"/>
      <c r="K13" s="376"/>
      <c r="L13" s="376"/>
      <c r="M13" s="376"/>
      <c r="N13" s="376"/>
      <c r="P13" s="43">
        <v>2013</v>
      </c>
      <c r="Q13" s="43">
        <v>1065</v>
      </c>
      <c r="R13" s="43">
        <v>1070</v>
      </c>
      <c r="S13" s="43">
        <v>1075</v>
      </c>
      <c r="T13" s="43">
        <v>1085</v>
      </c>
      <c r="U13" s="43">
        <v>1105</v>
      </c>
      <c r="V13" s="43">
        <v>1110</v>
      </c>
      <c r="W13" s="43">
        <v>1130</v>
      </c>
      <c r="X13" s="43">
        <v>1135</v>
      </c>
      <c r="Y13" s="43">
        <v>1150</v>
      </c>
      <c r="Z13" s="43">
        <v>1150</v>
      </c>
      <c r="AA13" s="43">
        <v>1.040724</v>
      </c>
    </row>
    <row r="14" spans="1:27" ht="21.75" customHeight="1" x14ac:dyDescent="0.35">
      <c r="A14" s="12" t="s">
        <v>53</v>
      </c>
      <c r="B14" s="24"/>
      <c r="C14" s="3"/>
      <c r="E14" s="33">
        <v>2015</v>
      </c>
      <c r="F14" s="33"/>
      <c r="G14" s="33"/>
      <c r="H14" s="33"/>
      <c r="I14" s="5"/>
      <c r="J14" s="375"/>
      <c r="K14" s="376"/>
      <c r="L14" s="376"/>
      <c r="M14" s="376"/>
      <c r="N14" s="376"/>
      <c r="P14" s="43">
        <v>2014</v>
      </c>
      <c r="Q14" s="43">
        <v>1080</v>
      </c>
      <c r="R14" s="43">
        <v>1085</v>
      </c>
      <c r="S14" s="43">
        <v>1090</v>
      </c>
      <c r="T14" s="43">
        <v>1100</v>
      </c>
      <c r="U14" s="43">
        <v>1120</v>
      </c>
      <c r="V14" s="43">
        <v>1125</v>
      </c>
      <c r="W14" s="43">
        <v>1145</v>
      </c>
      <c r="X14" s="43">
        <v>1150</v>
      </c>
      <c r="Y14" s="43">
        <v>1165</v>
      </c>
      <c r="Z14" s="43">
        <v>1170</v>
      </c>
      <c r="AA14" s="43">
        <v>1.040179</v>
      </c>
    </row>
    <row r="15" spans="1:27" x14ac:dyDescent="0.35">
      <c r="A15" s="239" t="s">
        <v>41</v>
      </c>
      <c r="B15" s="379" t="s">
        <v>97</v>
      </c>
      <c r="E15" s="33">
        <v>2016</v>
      </c>
      <c r="F15" s="33"/>
      <c r="G15" s="33"/>
      <c r="H15" s="33"/>
      <c r="I15" s="5"/>
      <c r="J15" s="375"/>
      <c r="K15" s="376"/>
      <c r="L15" s="376"/>
      <c r="M15" s="376"/>
      <c r="N15" s="376"/>
      <c r="P15" s="43">
        <v>2015</v>
      </c>
      <c r="Q15" s="43">
        <v>1095</v>
      </c>
      <c r="R15" s="43">
        <v>1100</v>
      </c>
      <c r="S15" s="43">
        <v>1105</v>
      </c>
      <c r="T15" s="43">
        <v>1115</v>
      </c>
      <c r="U15" s="43">
        <v>1135</v>
      </c>
      <c r="V15" s="43">
        <v>1140</v>
      </c>
      <c r="W15" s="43">
        <v>1160</v>
      </c>
      <c r="X15" s="43">
        <v>1165</v>
      </c>
      <c r="Y15" s="43">
        <v>1170</v>
      </c>
      <c r="Z15" s="43">
        <v>1180</v>
      </c>
      <c r="AA15" s="43">
        <v>1.030837</v>
      </c>
    </row>
    <row r="16" spans="1:27" ht="60.75" customHeight="1" x14ac:dyDescent="0.35">
      <c r="A16" s="239" t="s">
        <v>7</v>
      </c>
      <c r="B16" s="380"/>
      <c r="C16" s="3" t="s">
        <v>21</v>
      </c>
      <c r="E16" s="33">
        <v>2017</v>
      </c>
      <c r="F16" s="33"/>
      <c r="G16" s="33"/>
      <c r="H16" s="33"/>
      <c r="I16" s="5"/>
      <c r="J16" s="377"/>
      <c r="K16" s="378"/>
      <c r="L16" s="378"/>
      <c r="M16" s="378"/>
      <c r="N16" s="378"/>
      <c r="P16" s="43">
        <v>2016</v>
      </c>
      <c r="Q16" s="43">
        <v>1105</v>
      </c>
      <c r="R16" s="43">
        <v>1110</v>
      </c>
      <c r="S16" s="43">
        <v>1115</v>
      </c>
      <c r="T16" s="43">
        <v>1125</v>
      </c>
      <c r="U16" s="43">
        <v>1145</v>
      </c>
      <c r="V16" s="43">
        <v>1150</v>
      </c>
      <c r="W16" s="43">
        <v>1170</v>
      </c>
      <c r="X16" s="43">
        <v>1175</v>
      </c>
      <c r="Y16" s="43">
        <v>1190</v>
      </c>
      <c r="Z16" s="43">
        <v>1195</v>
      </c>
      <c r="AA16" s="43">
        <v>1.039301</v>
      </c>
    </row>
    <row r="17" spans="1:27" x14ac:dyDescent="0.35">
      <c r="A17" s="239" t="s">
        <v>72</v>
      </c>
      <c r="B17" s="239"/>
      <c r="C17" s="3" t="s">
        <v>73</v>
      </c>
      <c r="E17" s="33">
        <v>2018</v>
      </c>
      <c r="F17" s="33"/>
      <c r="G17" s="33"/>
      <c r="H17" s="33"/>
      <c r="I17" s="5"/>
      <c r="J17" s="34" t="s">
        <v>89</v>
      </c>
      <c r="K17" s="35"/>
      <c r="L17" s="35"/>
      <c r="M17" s="35"/>
      <c r="N17" s="36"/>
      <c r="P17" s="43">
        <v>2017</v>
      </c>
      <c r="Q17" s="43">
        <v>1115</v>
      </c>
      <c r="R17" s="43">
        <v>1120</v>
      </c>
      <c r="S17" s="43">
        <v>1125</v>
      </c>
      <c r="T17" s="43">
        <v>1135</v>
      </c>
      <c r="U17" s="43">
        <v>1155</v>
      </c>
      <c r="V17" s="43">
        <v>1160</v>
      </c>
      <c r="W17" s="43">
        <v>1180</v>
      </c>
      <c r="X17" s="43">
        <v>1185</v>
      </c>
      <c r="Y17" s="43">
        <v>1195</v>
      </c>
      <c r="Z17" s="43">
        <v>1205</v>
      </c>
      <c r="AA17" s="43">
        <v>1.034632</v>
      </c>
    </row>
    <row r="18" spans="1:27" x14ac:dyDescent="0.35">
      <c r="A18" s="239" t="s">
        <v>68</v>
      </c>
      <c r="B18" s="245"/>
      <c r="C18" s="3" t="s">
        <v>69</v>
      </c>
      <c r="E18" s="33">
        <v>2019</v>
      </c>
      <c r="F18" s="33"/>
      <c r="G18" s="33"/>
      <c r="H18" s="33"/>
      <c r="I18" s="5"/>
      <c r="J18" s="353"/>
      <c r="K18" s="354"/>
      <c r="L18" s="354"/>
      <c r="M18" s="354"/>
      <c r="N18" s="355"/>
      <c r="P18" s="43">
        <v>2018</v>
      </c>
      <c r="Q18" s="43">
        <v>1125</v>
      </c>
      <c r="R18" s="43">
        <v>1130</v>
      </c>
      <c r="S18" s="43">
        <v>1140</v>
      </c>
      <c r="T18" s="43">
        <v>1150</v>
      </c>
      <c r="U18" s="43">
        <v>1170</v>
      </c>
      <c r="V18" s="43">
        <v>1175</v>
      </c>
      <c r="W18" s="43">
        <v>1195</v>
      </c>
      <c r="X18" s="43">
        <v>1200</v>
      </c>
      <c r="Y18" s="43">
        <v>1215</v>
      </c>
      <c r="Z18" s="43">
        <v>1215</v>
      </c>
      <c r="AA18" s="43">
        <v>1.038462</v>
      </c>
    </row>
    <row r="19" spans="1:27" ht="21" customHeight="1" x14ac:dyDescent="0.35">
      <c r="A19" s="239" t="s">
        <v>67</v>
      </c>
      <c r="B19" s="239"/>
      <c r="C19" s="3" t="s">
        <v>70</v>
      </c>
      <c r="E19" s="33">
        <v>2020</v>
      </c>
      <c r="F19" s="33"/>
      <c r="G19" s="33"/>
      <c r="H19" s="33"/>
      <c r="I19" s="5"/>
      <c r="J19" s="356"/>
      <c r="K19" s="357"/>
      <c r="L19" s="357"/>
      <c r="M19" s="357"/>
      <c r="N19" s="358"/>
      <c r="P19" s="43">
        <v>2019</v>
      </c>
      <c r="Q19" s="43">
        <v>1135</v>
      </c>
      <c r="R19" s="43">
        <v>1140</v>
      </c>
      <c r="S19" s="43">
        <v>1150</v>
      </c>
      <c r="T19" s="43">
        <v>1160</v>
      </c>
      <c r="U19" s="43">
        <v>1180</v>
      </c>
      <c r="V19" s="43">
        <v>1185</v>
      </c>
      <c r="W19" s="43">
        <v>1205</v>
      </c>
      <c r="X19" s="43">
        <v>1210</v>
      </c>
      <c r="Y19" s="43">
        <v>1225</v>
      </c>
      <c r="Z19" s="43">
        <v>1230</v>
      </c>
      <c r="AA19" s="43">
        <v>1.0381359999999999</v>
      </c>
    </row>
    <row r="20" spans="1:27" ht="48.75" customHeight="1" x14ac:dyDescent="0.35">
      <c r="A20" s="6" t="s">
        <v>98</v>
      </c>
      <c r="B20" s="243" t="s">
        <v>99</v>
      </c>
      <c r="C20" s="3" t="s">
        <v>58</v>
      </c>
      <c r="E20" s="33">
        <v>2021</v>
      </c>
      <c r="F20" s="33"/>
      <c r="G20" s="33"/>
      <c r="H20" s="33"/>
      <c r="I20" s="5"/>
      <c r="J20" s="359"/>
      <c r="K20" s="360"/>
      <c r="L20" s="360"/>
      <c r="M20" s="360"/>
      <c r="N20" s="361"/>
      <c r="P20" s="43">
        <v>2020</v>
      </c>
      <c r="Q20" s="43">
        <v>1145</v>
      </c>
      <c r="R20" s="43">
        <v>1150</v>
      </c>
      <c r="S20" s="43">
        <v>1155</v>
      </c>
      <c r="T20" s="43">
        <v>1170</v>
      </c>
      <c r="U20" s="43">
        <v>1190</v>
      </c>
      <c r="V20" s="43">
        <v>1195</v>
      </c>
      <c r="W20" s="43">
        <v>1215</v>
      </c>
      <c r="X20" s="43">
        <v>1225</v>
      </c>
      <c r="Y20" s="43">
        <v>1235</v>
      </c>
      <c r="Z20" s="43">
        <v>1240</v>
      </c>
      <c r="AA20" s="43">
        <v>1.0378149999999999</v>
      </c>
    </row>
    <row r="21" spans="1:27" s="2" customFormat="1" x14ac:dyDescent="0.35">
      <c r="A21" s="6" t="s">
        <v>5</v>
      </c>
      <c r="B21" s="22">
        <v>500000</v>
      </c>
      <c r="C21" s="3" t="s">
        <v>6</v>
      </c>
      <c r="E21" s="33">
        <v>2022</v>
      </c>
      <c r="F21" s="33"/>
      <c r="G21" s="33"/>
      <c r="H21" s="33"/>
      <c r="I21" s="5"/>
      <c r="P21" s="43" t="s">
        <v>78</v>
      </c>
      <c r="Q21" s="43"/>
      <c r="R21" s="43"/>
      <c r="S21" s="43"/>
      <c r="T21" s="43"/>
      <c r="U21" s="43"/>
      <c r="V21" s="43"/>
      <c r="W21" s="43"/>
      <c r="X21" s="43"/>
      <c r="Y21" s="43"/>
      <c r="Z21" s="43"/>
      <c r="AA21" s="43"/>
    </row>
    <row r="22" spans="1:27" s="2" customFormat="1" ht="34.5" customHeight="1" x14ac:dyDescent="0.35">
      <c r="A22" s="5" t="s">
        <v>55</v>
      </c>
      <c r="B22" s="23" t="s">
        <v>659</v>
      </c>
      <c r="C22" s="3" t="s">
        <v>54</v>
      </c>
      <c r="E22" s="33">
        <v>2023</v>
      </c>
      <c r="F22" s="33"/>
      <c r="G22" s="33"/>
      <c r="H22" s="33"/>
      <c r="I22" s="5"/>
      <c r="J22" s="362" t="s">
        <v>96</v>
      </c>
      <c r="K22" s="363"/>
      <c r="L22" s="363"/>
      <c r="M22" s="363"/>
      <c r="N22" s="363"/>
      <c r="P22" s="43" t="s">
        <v>79</v>
      </c>
      <c r="Q22" s="43">
        <v>1030</v>
      </c>
      <c r="R22" s="43">
        <v>1035</v>
      </c>
      <c r="S22" s="43">
        <v>1035</v>
      </c>
      <c r="T22" s="43">
        <v>1035</v>
      </c>
      <c r="U22" s="43">
        <v>1045</v>
      </c>
      <c r="V22" s="43">
        <v>1050</v>
      </c>
      <c r="W22" s="43">
        <v>1055</v>
      </c>
      <c r="X22" s="43">
        <v>1055</v>
      </c>
      <c r="Y22" s="43">
        <v>1060</v>
      </c>
      <c r="Z22" s="43">
        <v>1070</v>
      </c>
      <c r="AA22" s="43">
        <v>1.014354</v>
      </c>
    </row>
    <row r="23" spans="1:27" ht="30.75" customHeight="1" x14ac:dyDescent="0.35">
      <c r="A23" s="5" t="s">
        <v>56</v>
      </c>
      <c r="B23" s="22"/>
      <c r="C23" s="3" t="s">
        <v>57</v>
      </c>
      <c r="E23" s="33">
        <v>2024</v>
      </c>
      <c r="F23" s="33"/>
      <c r="G23" s="33"/>
      <c r="H23" s="33"/>
      <c r="I23" s="5"/>
      <c r="J23" s="362"/>
      <c r="K23" s="363"/>
      <c r="L23" s="363"/>
      <c r="M23" s="363"/>
      <c r="N23" s="363"/>
      <c r="P23" s="43" t="s">
        <v>80</v>
      </c>
      <c r="Q23" s="43">
        <v>1040</v>
      </c>
      <c r="R23" s="43">
        <v>1045</v>
      </c>
      <c r="S23" s="43">
        <v>1045</v>
      </c>
      <c r="T23" s="43">
        <v>1045</v>
      </c>
      <c r="U23" s="43">
        <v>1055</v>
      </c>
      <c r="V23" s="43">
        <v>1060</v>
      </c>
      <c r="W23" s="43">
        <v>1065</v>
      </c>
      <c r="X23" s="43">
        <v>1065</v>
      </c>
      <c r="Y23" s="43">
        <v>1070</v>
      </c>
      <c r="Z23" s="43">
        <v>1080</v>
      </c>
      <c r="AA23" s="43">
        <v>1.0142180000000001</v>
      </c>
    </row>
    <row r="24" spans="1:27" s="2" customFormat="1" x14ac:dyDescent="0.35">
      <c r="A24" s="18"/>
      <c r="B24" s="19"/>
      <c r="C24" s="3"/>
      <c r="E24" s="33">
        <v>2025</v>
      </c>
      <c r="F24" s="33"/>
      <c r="G24" s="33"/>
      <c r="H24" s="33"/>
      <c r="I24" s="5"/>
      <c r="J24" s="362"/>
      <c r="K24" s="363"/>
      <c r="L24" s="363"/>
      <c r="M24" s="363"/>
      <c r="N24" s="363"/>
      <c r="P24" s="43" t="s">
        <v>81</v>
      </c>
      <c r="Q24" s="43">
        <v>1050</v>
      </c>
      <c r="R24" s="43">
        <v>1055</v>
      </c>
      <c r="S24" s="43">
        <v>1055</v>
      </c>
      <c r="T24" s="43">
        <v>1055</v>
      </c>
      <c r="U24" s="43">
        <v>1065</v>
      </c>
      <c r="V24" s="43">
        <v>1070</v>
      </c>
      <c r="W24" s="43">
        <v>1075</v>
      </c>
      <c r="X24" s="43">
        <v>1075</v>
      </c>
      <c r="Y24" s="43">
        <v>1080</v>
      </c>
      <c r="Z24" s="43">
        <v>1095</v>
      </c>
      <c r="AA24" s="43">
        <v>1.0140849999999999</v>
      </c>
    </row>
    <row r="25" spans="1:27" x14ac:dyDescent="0.35">
      <c r="A25" s="364" t="s">
        <v>71</v>
      </c>
      <c r="B25" s="364"/>
      <c r="E25" s="33">
        <v>2026</v>
      </c>
      <c r="F25" s="33"/>
      <c r="G25" s="33"/>
      <c r="H25" s="33"/>
      <c r="I25" s="5"/>
      <c r="P25" s="43" t="s">
        <v>82</v>
      </c>
      <c r="Q25" s="43">
        <v>1055</v>
      </c>
      <c r="R25" s="43">
        <v>1060</v>
      </c>
      <c r="S25" s="43">
        <v>1060</v>
      </c>
      <c r="T25" s="43">
        <v>1060</v>
      </c>
      <c r="U25" s="43">
        <v>1070</v>
      </c>
      <c r="V25" s="43">
        <v>1075</v>
      </c>
      <c r="W25" s="43">
        <v>1080</v>
      </c>
      <c r="X25" s="43">
        <v>1080</v>
      </c>
      <c r="Y25" s="43">
        <v>1085</v>
      </c>
      <c r="Z25" s="43">
        <v>1095</v>
      </c>
      <c r="AA25" s="43">
        <v>1.014019</v>
      </c>
    </row>
    <row r="26" spans="1:27" x14ac:dyDescent="0.35">
      <c r="A26" s="5" t="s">
        <v>28</v>
      </c>
      <c r="B26" s="5"/>
      <c r="E26" s="33">
        <v>2027</v>
      </c>
      <c r="F26" s="33"/>
      <c r="G26" s="33"/>
      <c r="H26" s="33"/>
      <c r="I26" s="5"/>
      <c r="P26" s="43" t="s">
        <v>83</v>
      </c>
      <c r="Q26" s="43">
        <v>1060</v>
      </c>
      <c r="R26" s="43">
        <v>1065</v>
      </c>
      <c r="S26" s="43">
        <v>1065</v>
      </c>
      <c r="T26" s="43">
        <v>1065</v>
      </c>
      <c r="U26" s="43">
        <v>1075</v>
      </c>
      <c r="V26" s="43">
        <v>1080</v>
      </c>
      <c r="W26" s="43">
        <v>1085</v>
      </c>
      <c r="X26" s="43">
        <v>1085</v>
      </c>
      <c r="Y26" s="43">
        <v>1090</v>
      </c>
      <c r="Z26" s="43">
        <v>1110</v>
      </c>
      <c r="AA26" s="43">
        <v>1.0139530000000001</v>
      </c>
    </row>
    <row r="27" spans="1:27" x14ac:dyDescent="0.35">
      <c r="A27" s="5" t="s">
        <v>29</v>
      </c>
      <c r="B27" s="5"/>
      <c r="E27" s="33">
        <v>2028</v>
      </c>
      <c r="F27" s="33"/>
      <c r="G27" s="33"/>
      <c r="H27" s="33"/>
      <c r="I27" s="5"/>
      <c r="P27" s="43" t="s">
        <v>84</v>
      </c>
      <c r="Q27" s="43">
        <v>1065</v>
      </c>
      <c r="R27" s="43">
        <v>1070</v>
      </c>
      <c r="S27" s="43">
        <v>1070</v>
      </c>
      <c r="T27" s="43">
        <v>1070</v>
      </c>
      <c r="U27" s="43">
        <v>1080</v>
      </c>
      <c r="V27" s="43">
        <v>1085</v>
      </c>
      <c r="W27" s="43">
        <v>1090</v>
      </c>
      <c r="X27" s="43">
        <v>1090</v>
      </c>
      <c r="Y27" s="43">
        <v>1100</v>
      </c>
      <c r="Z27" s="43">
        <v>1110</v>
      </c>
      <c r="AA27" s="43">
        <v>1.018519</v>
      </c>
    </row>
    <row r="28" spans="1:27" ht="39.75" customHeight="1" x14ac:dyDescent="0.35">
      <c r="A28" s="5" t="s">
        <v>30</v>
      </c>
      <c r="B28" s="23"/>
      <c r="C28" s="1" t="s">
        <v>43</v>
      </c>
      <c r="E28" s="33">
        <v>2029</v>
      </c>
      <c r="F28" s="33"/>
      <c r="G28" s="33"/>
      <c r="H28" s="33"/>
      <c r="I28" s="5"/>
      <c r="P28" s="43" t="s">
        <v>85</v>
      </c>
      <c r="Q28" s="43">
        <v>1075</v>
      </c>
      <c r="R28" s="43">
        <v>1080</v>
      </c>
      <c r="S28" s="43">
        <v>1080</v>
      </c>
      <c r="T28" s="43">
        <v>1080</v>
      </c>
      <c r="U28" s="43">
        <v>1090</v>
      </c>
      <c r="V28" s="43">
        <v>1095</v>
      </c>
      <c r="W28" s="43">
        <v>1100</v>
      </c>
      <c r="X28" s="43">
        <v>1100</v>
      </c>
      <c r="Y28" s="43">
        <v>1105</v>
      </c>
      <c r="Z28" s="43">
        <v>1120</v>
      </c>
      <c r="AA28" s="43">
        <v>1.0137609999999999</v>
      </c>
    </row>
    <row r="29" spans="1:27" x14ac:dyDescent="0.35">
      <c r="A29" s="5" t="s">
        <v>44</v>
      </c>
      <c r="B29" s="5"/>
      <c r="E29" s="33">
        <v>2030</v>
      </c>
      <c r="F29" s="33"/>
      <c r="G29" s="33"/>
      <c r="H29" s="33"/>
      <c r="I29" s="5"/>
      <c r="P29" s="43" t="s">
        <v>86</v>
      </c>
      <c r="Q29" s="43">
        <v>1080</v>
      </c>
      <c r="R29" s="43">
        <v>1085</v>
      </c>
      <c r="S29" s="43">
        <v>1085</v>
      </c>
      <c r="T29" s="43">
        <v>1085</v>
      </c>
      <c r="U29" s="43">
        <v>1095</v>
      </c>
      <c r="V29" s="43">
        <v>1100</v>
      </c>
      <c r="W29" s="43">
        <v>1105</v>
      </c>
      <c r="X29" s="43">
        <v>1105</v>
      </c>
      <c r="Y29" s="43">
        <v>1110</v>
      </c>
      <c r="Z29" s="43">
        <v>1120</v>
      </c>
      <c r="AA29" s="43">
        <v>1.0136989999999999</v>
      </c>
    </row>
    <row r="30" spans="1:27" x14ac:dyDescent="0.35">
      <c r="A30" s="5" t="s">
        <v>47</v>
      </c>
      <c r="B30" s="5"/>
      <c r="E30" s="33">
        <v>2031</v>
      </c>
      <c r="F30" s="33"/>
      <c r="G30" s="33"/>
      <c r="H30" s="33"/>
      <c r="I30" s="5"/>
      <c r="P30" s="43" t="s">
        <v>87</v>
      </c>
      <c r="Q30" s="43">
        <v>1085</v>
      </c>
      <c r="R30" s="43">
        <v>1090</v>
      </c>
      <c r="S30" s="43">
        <v>1090</v>
      </c>
      <c r="T30" s="43">
        <v>1090</v>
      </c>
      <c r="U30" s="43">
        <v>1100</v>
      </c>
      <c r="V30" s="43">
        <v>1105</v>
      </c>
      <c r="W30" s="43">
        <v>1110</v>
      </c>
      <c r="X30" s="43">
        <v>1110</v>
      </c>
      <c r="Y30" s="43">
        <v>1115</v>
      </c>
      <c r="Z30" s="43">
        <v>1125</v>
      </c>
      <c r="AA30" s="43">
        <v>1.013636</v>
      </c>
    </row>
    <row r="31" spans="1:27" x14ac:dyDescent="0.35">
      <c r="A31" s="5" t="s">
        <v>45</v>
      </c>
      <c r="B31" s="5"/>
      <c r="P31" s="43" t="s">
        <v>88</v>
      </c>
      <c r="Q31" s="43">
        <v>1090</v>
      </c>
      <c r="R31" s="43">
        <v>1095</v>
      </c>
      <c r="S31" s="43">
        <v>1095</v>
      </c>
      <c r="T31" s="43">
        <v>1095</v>
      </c>
      <c r="U31" s="43">
        <v>1105</v>
      </c>
      <c r="V31" s="43">
        <v>1110</v>
      </c>
      <c r="W31" s="43">
        <v>1115</v>
      </c>
      <c r="X31" s="43">
        <v>1115</v>
      </c>
      <c r="Y31" s="43">
        <v>1120</v>
      </c>
      <c r="Z31" s="43">
        <v>1130</v>
      </c>
      <c r="AA31" s="43">
        <v>1.0135749999999999</v>
      </c>
    </row>
    <row r="32" spans="1:27" x14ac:dyDescent="0.35">
      <c r="A32" s="5" t="s">
        <v>46</v>
      </c>
      <c r="B32" s="5"/>
      <c r="E32" s="32"/>
      <c r="F32" s="32"/>
      <c r="G32" s="32"/>
      <c r="H32" s="32"/>
      <c r="I32" s="2"/>
    </row>
    <row r="33" spans="1:16" s="2" customFormat="1" ht="16.5" customHeight="1" x14ac:dyDescent="0.35">
      <c r="A33" s="93"/>
      <c r="B33" s="94"/>
      <c r="C33" s="3"/>
      <c r="E33" s="26"/>
      <c r="F33" s="26"/>
      <c r="G33" s="26"/>
      <c r="H33" s="26"/>
      <c r="I33"/>
      <c r="P33" s="136"/>
    </row>
    <row r="34" spans="1:16" x14ac:dyDescent="0.35">
      <c r="A34" s="80"/>
      <c r="B34" s="80"/>
    </row>
    <row r="56" spans="1:2" customFormat="1" x14ac:dyDescent="0.35">
      <c r="A56" s="80"/>
      <c r="B56" s="80"/>
    </row>
    <row r="57" spans="1:2" customFormat="1" x14ac:dyDescent="0.35">
      <c r="A57" s="92"/>
      <c r="B57" s="80"/>
    </row>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pageSetup scale="56"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AA57"/>
  <sheetViews>
    <sheetView zoomScale="80" zoomScaleNormal="80" workbookViewId="0"/>
  </sheetViews>
  <sheetFormatPr defaultRowHeight="14.5" x14ac:dyDescent="0.35"/>
  <cols>
    <col min="1" max="1" width="63.6328125" customWidth="1"/>
    <col min="2" max="2" width="73.453125" customWidth="1"/>
    <col min="3" max="3" width="44.453125" style="1" customWidth="1"/>
    <col min="5" max="5" width="9.08984375" style="26"/>
    <col min="6" max="6" width="14.453125" style="26" customWidth="1"/>
    <col min="7" max="7" width="15.453125" style="26" customWidth="1"/>
    <col min="8" max="8" width="18" style="26" customWidth="1"/>
    <col min="9" max="9" width="15.6328125" customWidth="1"/>
    <col min="16" max="16" width="11.453125" style="135" customWidth="1"/>
  </cols>
  <sheetData>
    <row r="1" spans="1:27" ht="62.25" customHeight="1" x14ac:dyDescent="0.45">
      <c r="A1" s="125" t="s">
        <v>548</v>
      </c>
      <c r="B1" s="52"/>
      <c r="D1" s="365" t="s">
        <v>649</v>
      </c>
      <c r="E1" s="366"/>
      <c r="F1" s="366"/>
      <c r="G1" s="366"/>
      <c r="H1" s="367"/>
    </row>
    <row r="2" spans="1:27" x14ac:dyDescent="0.35">
      <c r="A2" s="238">
        <v>43252</v>
      </c>
    </row>
    <row r="3" spans="1:27" ht="15" customHeight="1" x14ac:dyDescent="0.35">
      <c r="A3" s="4" t="s">
        <v>8</v>
      </c>
      <c r="B3" s="4"/>
    </row>
    <row r="4" spans="1:27" ht="15" customHeight="1" x14ac:dyDescent="0.35">
      <c r="A4" s="15" t="s">
        <v>9</v>
      </c>
      <c r="B4" s="15"/>
    </row>
    <row r="5" spans="1:27" x14ac:dyDescent="0.35">
      <c r="C5" s="1" t="s">
        <v>31</v>
      </c>
    </row>
    <row r="6" spans="1:27" x14ac:dyDescent="0.35">
      <c r="A6" s="368" t="s">
        <v>10</v>
      </c>
      <c r="B6" s="369"/>
      <c r="C6" s="3"/>
    </row>
    <row r="7" spans="1:27" ht="21" customHeight="1" x14ac:dyDescent="0.35">
      <c r="A7" s="6" t="s">
        <v>0</v>
      </c>
      <c r="B7" s="5"/>
      <c r="C7" s="3"/>
    </row>
    <row r="8" spans="1:27" ht="84.75" customHeight="1" x14ac:dyDescent="0.35">
      <c r="A8" s="6" t="s">
        <v>2</v>
      </c>
      <c r="B8" s="247" t="s">
        <v>666</v>
      </c>
      <c r="C8" s="3"/>
      <c r="E8" s="370" t="s">
        <v>100</v>
      </c>
      <c r="F8" s="370"/>
      <c r="G8" s="370"/>
      <c r="H8" s="370"/>
      <c r="I8" s="370"/>
    </row>
    <row r="9" spans="1:27" ht="15" thickBot="1" x14ac:dyDescent="0.4">
      <c r="A9" s="6" t="s">
        <v>1</v>
      </c>
      <c r="B9" s="5"/>
      <c r="C9" s="3" t="s">
        <v>48</v>
      </c>
      <c r="E9" s="371" t="s">
        <v>53</v>
      </c>
      <c r="F9" s="372"/>
      <c r="G9" s="372"/>
      <c r="H9" s="373"/>
      <c r="I9" s="246" t="s">
        <v>517</v>
      </c>
      <c r="J9" t="s">
        <v>74</v>
      </c>
      <c r="P9" s="43" t="s">
        <v>76</v>
      </c>
      <c r="Q9" s="43"/>
      <c r="R9" s="43"/>
      <c r="S9" s="43"/>
      <c r="T9" s="43"/>
      <c r="U9" s="43"/>
      <c r="V9" s="43"/>
      <c r="W9" s="43"/>
      <c r="X9" s="43"/>
      <c r="Y9" s="43"/>
      <c r="Z9" s="43"/>
      <c r="AA9" s="43"/>
    </row>
    <row r="10" spans="1:27" ht="48" customHeight="1" thickBot="1" x14ac:dyDescent="0.4">
      <c r="A10" s="6" t="s">
        <v>4</v>
      </c>
      <c r="B10" s="5"/>
      <c r="C10" s="3" t="s">
        <v>3</v>
      </c>
      <c r="E10" s="37" t="s">
        <v>75</v>
      </c>
      <c r="F10" s="38" t="s">
        <v>147</v>
      </c>
      <c r="G10" s="38" t="s">
        <v>146</v>
      </c>
      <c r="H10" s="38" t="s">
        <v>90</v>
      </c>
      <c r="I10" s="38" t="s">
        <v>144</v>
      </c>
      <c r="J10" s="362" t="s">
        <v>92</v>
      </c>
      <c r="K10" s="374"/>
      <c r="L10" s="374"/>
      <c r="M10" s="374"/>
      <c r="N10" s="374"/>
      <c r="P10" s="43" t="s">
        <v>77</v>
      </c>
      <c r="Q10" s="48">
        <v>0.9</v>
      </c>
      <c r="R10" s="46">
        <v>0.8</v>
      </c>
      <c r="S10" s="46">
        <v>0.7</v>
      </c>
      <c r="T10" s="47">
        <v>0.6</v>
      </c>
      <c r="U10" s="48">
        <v>0.5</v>
      </c>
      <c r="V10" s="46">
        <v>0.4</v>
      </c>
      <c r="W10" s="46">
        <v>0.3</v>
      </c>
      <c r="X10" s="46">
        <v>0.2</v>
      </c>
      <c r="Y10" s="46">
        <v>0.1</v>
      </c>
      <c r="Z10" s="46">
        <v>0.05</v>
      </c>
      <c r="AA10" s="45">
        <v>18537</v>
      </c>
    </row>
    <row r="11" spans="1:27" ht="19.5" customHeight="1" x14ac:dyDescent="0.35">
      <c r="A11" s="12" t="s">
        <v>49</v>
      </c>
      <c r="B11" s="12" t="s">
        <v>517</v>
      </c>
      <c r="C11" s="3"/>
      <c r="E11" s="33">
        <v>2012</v>
      </c>
      <c r="F11" s="33"/>
      <c r="G11" s="33"/>
      <c r="H11" s="33"/>
      <c r="I11" s="5"/>
      <c r="J11" s="362"/>
      <c r="K11" s="374"/>
      <c r="L11" s="374"/>
      <c r="M11" s="374"/>
      <c r="N11" s="374"/>
      <c r="P11" s="43">
        <v>2011</v>
      </c>
      <c r="Q11" s="43">
        <v>1030</v>
      </c>
      <c r="R11" s="43">
        <v>1035</v>
      </c>
      <c r="S11" s="43">
        <v>1040</v>
      </c>
      <c r="T11" s="43">
        <v>1050</v>
      </c>
      <c r="U11" s="43">
        <v>1070</v>
      </c>
      <c r="V11" s="43">
        <v>1075</v>
      </c>
      <c r="W11" s="43">
        <v>1090</v>
      </c>
      <c r="X11" s="43">
        <v>1095</v>
      </c>
      <c r="Y11" s="43">
        <v>1110</v>
      </c>
      <c r="Z11" s="43">
        <v>1110</v>
      </c>
      <c r="AA11" s="43">
        <v>1.0373829999999999</v>
      </c>
    </row>
    <row r="12" spans="1:27" ht="15" customHeight="1" x14ac:dyDescent="0.35">
      <c r="A12" s="12" t="s">
        <v>50</v>
      </c>
      <c r="B12" s="12"/>
      <c r="C12" s="3"/>
      <c r="E12" s="33">
        <v>2013</v>
      </c>
      <c r="F12" s="33"/>
      <c r="G12" s="33"/>
      <c r="H12" s="33"/>
      <c r="I12" s="5"/>
      <c r="J12" s="375" t="s">
        <v>91</v>
      </c>
      <c r="K12" s="376"/>
      <c r="L12" s="376"/>
      <c r="M12" s="376"/>
      <c r="N12" s="376"/>
      <c r="P12" s="43">
        <v>2012</v>
      </c>
      <c r="Q12" s="43">
        <v>1050</v>
      </c>
      <c r="R12" s="43">
        <v>1055</v>
      </c>
      <c r="S12" s="43">
        <v>1060</v>
      </c>
      <c r="T12" s="43">
        <v>1070</v>
      </c>
      <c r="U12" s="43">
        <v>1090</v>
      </c>
      <c r="V12" s="43">
        <v>1095</v>
      </c>
      <c r="W12" s="43">
        <v>1115</v>
      </c>
      <c r="X12" s="43">
        <v>1120</v>
      </c>
      <c r="Y12" s="43">
        <v>1125</v>
      </c>
      <c r="Z12" s="43">
        <v>1135</v>
      </c>
      <c r="AA12" s="43">
        <v>1.0321100000000001</v>
      </c>
    </row>
    <row r="13" spans="1:27" x14ac:dyDescent="0.35">
      <c r="A13" s="11" t="s">
        <v>51</v>
      </c>
      <c r="B13" s="11"/>
      <c r="C13" s="3" t="s">
        <v>52</v>
      </c>
      <c r="E13" s="33">
        <v>2014</v>
      </c>
      <c r="F13" s="33"/>
      <c r="G13" s="33"/>
      <c r="H13" s="33"/>
      <c r="I13" s="5"/>
      <c r="J13" s="375"/>
      <c r="K13" s="376"/>
      <c r="L13" s="376"/>
      <c r="M13" s="376"/>
      <c r="N13" s="376"/>
      <c r="P13" s="43">
        <v>2013</v>
      </c>
      <c r="Q13" s="43">
        <v>1065</v>
      </c>
      <c r="R13" s="43">
        <v>1070</v>
      </c>
      <c r="S13" s="43">
        <v>1075</v>
      </c>
      <c r="T13" s="43">
        <v>1085</v>
      </c>
      <c r="U13" s="43">
        <v>1105</v>
      </c>
      <c r="V13" s="43">
        <v>1110</v>
      </c>
      <c r="W13" s="43">
        <v>1130</v>
      </c>
      <c r="X13" s="43">
        <v>1135</v>
      </c>
      <c r="Y13" s="43">
        <v>1150</v>
      </c>
      <c r="Z13" s="43">
        <v>1150</v>
      </c>
      <c r="AA13" s="43">
        <v>1.040724</v>
      </c>
    </row>
    <row r="14" spans="1:27" ht="21.75" customHeight="1" x14ac:dyDescent="0.35">
      <c r="A14" s="11" t="s">
        <v>53</v>
      </c>
      <c r="B14" s="162"/>
      <c r="C14" s="3"/>
      <c r="E14" s="33">
        <v>2015</v>
      </c>
      <c r="F14" s="33"/>
      <c r="G14" s="33"/>
      <c r="H14" s="33"/>
      <c r="I14" s="5"/>
      <c r="J14" s="375"/>
      <c r="K14" s="376"/>
      <c r="L14" s="376"/>
      <c r="M14" s="376"/>
      <c r="N14" s="376"/>
      <c r="P14" s="43">
        <v>2014</v>
      </c>
      <c r="Q14" s="43">
        <v>1080</v>
      </c>
      <c r="R14" s="43">
        <v>1085</v>
      </c>
      <c r="S14" s="43">
        <v>1090</v>
      </c>
      <c r="T14" s="43">
        <v>1100</v>
      </c>
      <c r="U14" s="43">
        <v>1120</v>
      </c>
      <c r="V14" s="43">
        <v>1125</v>
      </c>
      <c r="W14" s="43">
        <v>1145</v>
      </c>
      <c r="X14" s="43">
        <v>1150</v>
      </c>
      <c r="Y14" s="43">
        <v>1165</v>
      </c>
      <c r="Z14" s="43">
        <v>1170</v>
      </c>
      <c r="AA14" s="43">
        <v>1.040179</v>
      </c>
    </row>
    <row r="15" spans="1:27" x14ac:dyDescent="0.35">
      <c r="A15" s="239" t="s">
        <v>41</v>
      </c>
      <c r="B15" s="379" t="s">
        <v>97</v>
      </c>
      <c r="E15" s="33">
        <v>2016</v>
      </c>
      <c r="F15" s="33"/>
      <c r="G15" s="33"/>
      <c r="H15" s="33"/>
      <c r="I15" s="5"/>
      <c r="J15" s="375"/>
      <c r="K15" s="376"/>
      <c r="L15" s="376"/>
      <c r="M15" s="376"/>
      <c r="N15" s="376"/>
      <c r="P15" s="43">
        <v>2015</v>
      </c>
      <c r="Q15" s="43">
        <v>1095</v>
      </c>
      <c r="R15" s="43">
        <v>1100</v>
      </c>
      <c r="S15" s="43">
        <v>1105</v>
      </c>
      <c r="T15" s="43">
        <v>1115</v>
      </c>
      <c r="U15" s="43">
        <v>1135</v>
      </c>
      <c r="V15" s="43">
        <v>1140</v>
      </c>
      <c r="W15" s="43">
        <v>1160</v>
      </c>
      <c r="X15" s="43">
        <v>1165</v>
      </c>
      <c r="Y15" s="43">
        <v>1170</v>
      </c>
      <c r="Z15" s="43">
        <v>1180</v>
      </c>
      <c r="AA15" s="43">
        <v>1.030837</v>
      </c>
    </row>
    <row r="16" spans="1:27" ht="60.75" customHeight="1" x14ac:dyDescent="0.35">
      <c r="A16" s="239" t="s">
        <v>7</v>
      </c>
      <c r="B16" s="380"/>
      <c r="C16" s="3" t="s">
        <v>21</v>
      </c>
      <c r="E16" s="33">
        <v>2017</v>
      </c>
      <c r="F16" s="33"/>
      <c r="G16" s="33"/>
      <c r="H16" s="33"/>
      <c r="I16" s="5"/>
      <c r="J16" s="377"/>
      <c r="K16" s="378"/>
      <c r="L16" s="378"/>
      <c r="M16" s="378"/>
      <c r="N16" s="378"/>
      <c r="P16" s="43">
        <v>2016</v>
      </c>
      <c r="Q16" s="43">
        <v>1105</v>
      </c>
      <c r="R16" s="43">
        <v>1110</v>
      </c>
      <c r="S16" s="43">
        <v>1115</v>
      </c>
      <c r="T16" s="43">
        <v>1125</v>
      </c>
      <c r="U16" s="43">
        <v>1145</v>
      </c>
      <c r="V16" s="43">
        <v>1150</v>
      </c>
      <c r="W16" s="43">
        <v>1170</v>
      </c>
      <c r="X16" s="43">
        <v>1175</v>
      </c>
      <c r="Y16" s="43">
        <v>1190</v>
      </c>
      <c r="Z16" s="43">
        <v>1195</v>
      </c>
      <c r="AA16" s="43">
        <v>1.039301</v>
      </c>
    </row>
    <row r="17" spans="1:27" x14ac:dyDescent="0.35">
      <c r="A17" s="239" t="s">
        <v>72</v>
      </c>
      <c r="B17" s="239"/>
      <c r="C17" s="3" t="s">
        <v>73</v>
      </c>
      <c r="E17" s="33">
        <v>2018</v>
      </c>
      <c r="F17" s="33"/>
      <c r="G17" s="33"/>
      <c r="H17" s="33"/>
      <c r="I17" s="5"/>
      <c r="J17" s="34" t="s">
        <v>89</v>
      </c>
      <c r="K17" s="35"/>
      <c r="L17" s="35"/>
      <c r="M17" s="35"/>
      <c r="N17" s="36"/>
      <c r="P17" s="43">
        <v>2017</v>
      </c>
      <c r="Q17" s="43">
        <v>1115</v>
      </c>
      <c r="R17" s="43">
        <v>1120</v>
      </c>
      <c r="S17" s="43">
        <v>1125</v>
      </c>
      <c r="T17" s="43">
        <v>1135</v>
      </c>
      <c r="U17" s="43">
        <v>1155</v>
      </c>
      <c r="V17" s="43">
        <v>1160</v>
      </c>
      <c r="W17" s="43">
        <v>1180</v>
      </c>
      <c r="X17" s="43">
        <v>1185</v>
      </c>
      <c r="Y17" s="43">
        <v>1195</v>
      </c>
      <c r="Z17" s="43">
        <v>1205</v>
      </c>
      <c r="AA17" s="43">
        <v>1.034632</v>
      </c>
    </row>
    <row r="18" spans="1:27" x14ac:dyDescent="0.35">
      <c r="A18" s="239" t="s">
        <v>68</v>
      </c>
      <c r="B18" s="245"/>
      <c r="C18" s="3" t="s">
        <v>69</v>
      </c>
      <c r="E18" s="33">
        <v>2019</v>
      </c>
      <c r="F18" s="33"/>
      <c r="G18" s="33"/>
      <c r="H18" s="33"/>
      <c r="I18" s="5"/>
      <c r="J18" s="353"/>
      <c r="K18" s="354"/>
      <c r="L18" s="354"/>
      <c r="M18" s="354"/>
      <c r="N18" s="355"/>
      <c r="P18" s="43">
        <v>2018</v>
      </c>
      <c r="Q18" s="43">
        <v>1125</v>
      </c>
      <c r="R18" s="43">
        <v>1130</v>
      </c>
      <c r="S18" s="43">
        <v>1140</v>
      </c>
      <c r="T18" s="43">
        <v>1150</v>
      </c>
      <c r="U18" s="43">
        <v>1170</v>
      </c>
      <c r="V18" s="43">
        <v>1175</v>
      </c>
      <c r="W18" s="43">
        <v>1195</v>
      </c>
      <c r="X18" s="43">
        <v>1200</v>
      </c>
      <c r="Y18" s="43">
        <v>1215</v>
      </c>
      <c r="Z18" s="43">
        <v>1215</v>
      </c>
      <c r="AA18" s="43">
        <v>1.038462</v>
      </c>
    </row>
    <row r="19" spans="1:27" ht="21" customHeight="1" x14ac:dyDescent="0.35">
      <c r="A19" s="239" t="s">
        <v>67</v>
      </c>
      <c r="B19" s="239"/>
      <c r="C19" s="3" t="s">
        <v>70</v>
      </c>
      <c r="E19" s="33">
        <v>2020</v>
      </c>
      <c r="F19" s="33"/>
      <c r="G19" s="33"/>
      <c r="H19" s="33"/>
      <c r="I19" s="5"/>
      <c r="J19" s="356"/>
      <c r="K19" s="357"/>
      <c r="L19" s="357"/>
      <c r="M19" s="357"/>
      <c r="N19" s="358"/>
      <c r="P19" s="43">
        <v>2019</v>
      </c>
      <c r="Q19" s="43">
        <v>1135</v>
      </c>
      <c r="R19" s="43">
        <v>1140</v>
      </c>
      <c r="S19" s="43">
        <v>1150</v>
      </c>
      <c r="T19" s="43">
        <v>1160</v>
      </c>
      <c r="U19" s="43">
        <v>1180</v>
      </c>
      <c r="V19" s="43">
        <v>1185</v>
      </c>
      <c r="W19" s="43">
        <v>1205</v>
      </c>
      <c r="X19" s="43">
        <v>1210</v>
      </c>
      <c r="Y19" s="43">
        <v>1225</v>
      </c>
      <c r="Z19" s="43">
        <v>1230</v>
      </c>
      <c r="AA19" s="43">
        <v>1.0381359999999999</v>
      </c>
    </row>
    <row r="20" spans="1:27" ht="48.75" customHeight="1" x14ac:dyDescent="0.35">
      <c r="A20" s="6" t="s">
        <v>98</v>
      </c>
      <c r="B20" s="243" t="s">
        <v>99</v>
      </c>
      <c r="C20" s="3" t="s">
        <v>58</v>
      </c>
      <c r="E20" s="33">
        <v>2021</v>
      </c>
      <c r="F20" s="33"/>
      <c r="G20" s="33"/>
      <c r="H20" s="33"/>
      <c r="I20" s="5"/>
      <c r="J20" s="359"/>
      <c r="K20" s="360"/>
      <c r="L20" s="360"/>
      <c r="M20" s="360"/>
      <c r="N20" s="361"/>
      <c r="P20" s="43">
        <v>2020</v>
      </c>
      <c r="Q20" s="43">
        <v>1145</v>
      </c>
      <c r="R20" s="43">
        <v>1150</v>
      </c>
      <c r="S20" s="43">
        <v>1155</v>
      </c>
      <c r="T20" s="43">
        <v>1170</v>
      </c>
      <c r="U20" s="43">
        <v>1190</v>
      </c>
      <c r="V20" s="43">
        <v>1195</v>
      </c>
      <c r="W20" s="43">
        <v>1215</v>
      </c>
      <c r="X20" s="43">
        <v>1225</v>
      </c>
      <c r="Y20" s="43">
        <v>1235</v>
      </c>
      <c r="Z20" s="43">
        <v>1240</v>
      </c>
      <c r="AA20" s="43">
        <v>1.0378149999999999</v>
      </c>
    </row>
    <row r="21" spans="1:27" s="2" customFormat="1" x14ac:dyDescent="0.35">
      <c r="A21" s="6" t="s">
        <v>5</v>
      </c>
      <c r="B21" s="22">
        <v>1500000</v>
      </c>
      <c r="C21" s="3" t="s">
        <v>6</v>
      </c>
      <c r="E21" s="33">
        <v>2022</v>
      </c>
      <c r="F21" s="33"/>
      <c r="G21" s="33"/>
      <c r="H21" s="33"/>
      <c r="I21" s="5"/>
      <c r="P21" s="43" t="s">
        <v>78</v>
      </c>
      <c r="Q21" s="43"/>
      <c r="R21" s="43"/>
      <c r="S21" s="43"/>
      <c r="T21" s="43"/>
      <c r="U21" s="43"/>
      <c r="V21" s="43"/>
      <c r="W21" s="43"/>
      <c r="X21" s="43"/>
      <c r="Y21" s="43"/>
      <c r="Z21" s="43"/>
      <c r="AA21" s="43"/>
    </row>
    <row r="22" spans="1:27" s="2" customFormat="1" ht="34.5" customHeight="1" x14ac:dyDescent="0.35">
      <c r="A22" s="5" t="s">
        <v>55</v>
      </c>
      <c r="B22" s="23" t="s">
        <v>659</v>
      </c>
      <c r="C22" s="3" t="s">
        <v>54</v>
      </c>
      <c r="E22" s="33">
        <v>2023</v>
      </c>
      <c r="F22" s="33"/>
      <c r="G22" s="33"/>
      <c r="H22" s="33"/>
      <c r="I22" s="5"/>
      <c r="J22" s="362" t="s">
        <v>96</v>
      </c>
      <c r="K22" s="363"/>
      <c r="L22" s="363"/>
      <c r="M22" s="363"/>
      <c r="N22" s="363"/>
      <c r="P22" s="43" t="s">
        <v>79</v>
      </c>
      <c r="Q22" s="43">
        <v>1030</v>
      </c>
      <c r="R22" s="43">
        <v>1035</v>
      </c>
      <c r="S22" s="43">
        <v>1035</v>
      </c>
      <c r="T22" s="43">
        <v>1035</v>
      </c>
      <c r="U22" s="43">
        <v>1045</v>
      </c>
      <c r="V22" s="43">
        <v>1050</v>
      </c>
      <c r="W22" s="43">
        <v>1055</v>
      </c>
      <c r="X22" s="43">
        <v>1055</v>
      </c>
      <c r="Y22" s="43">
        <v>1060</v>
      </c>
      <c r="Z22" s="43">
        <v>1070</v>
      </c>
      <c r="AA22" s="43">
        <v>1.014354</v>
      </c>
    </row>
    <row r="23" spans="1:27" ht="30.75" customHeight="1" x14ac:dyDescent="0.35">
      <c r="A23" s="5" t="s">
        <v>56</v>
      </c>
      <c r="B23" s="22"/>
      <c r="C23" s="3" t="s">
        <v>57</v>
      </c>
      <c r="E23" s="33">
        <v>2024</v>
      </c>
      <c r="F23" s="33"/>
      <c r="G23" s="33"/>
      <c r="H23" s="33"/>
      <c r="I23" s="5"/>
      <c r="J23" s="362"/>
      <c r="K23" s="363"/>
      <c r="L23" s="363"/>
      <c r="M23" s="363"/>
      <c r="N23" s="363"/>
      <c r="P23" s="43" t="s">
        <v>80</v>
      </c>
      <c r="Q23" s="43">
        <v>1040</v>
      </c>
      <c r="R23" s="43">
        <v>1045</v>
      </c>
      <c r="S23" s="43">
        <v>1045</v>
      </c>
      <c r="T23" s="43">
        <v>1045</v>
      </c>
      <c r="U23" s="43">
        <v>1055</v>
      </c>
      <c r="V23" s="43">
        <v>1060</v>
      </c>
      <c r="W23" s="43">
        <v>1065</v>
      </c>
      <c r="X23" s="43">
        <v>1065</v>
      </c>
      <c r="Y23" s="43">
        <v>1070</v>
      </c>
      <c r="Z23" s="43">
        <v>1080</v>
      </c>
      <c r="AA23" s="43">
        <v>1.0142180000000001</v>
      </c>
    </row>
    <row r="24" spans="1:27" s="2" customFormat="1" x14ac:dyDescent="0.35">
      <c r="A24" s="18"/>
      <c r="B24" s="19"/>
      <c r="C24" s="3"/>
      <c r="E24" s="33">
        <v>2025</v>
      </c>
      <c r="F24" s="33"/>
      <c r="G24" s="33"/>
      <c r="H24" s="33"/>
      <c r="I24" s="5"/>
      <c r="J24" s="362"/>
      <c r="K24" s="363"/>
      <c r="L24" s="363"/>
      <c r="M24" s="363"/>
      <c r="N24" s="363"/>
      <c r="P24" s="43" t="s">
        <v>81</v>
      </c>
      <c r="Q24" s="43">
        <v>1050</v>
      </c>
      <c r="R24" s="43">
        <v>1055</v>
      </c>
      <c r="S24" s="43">
        <v>1055</v>
      </c>
      <c r="T24" s="43">
        <v>1055</v>
      </c>
      <c r="U24" s="43">
        <v>1065</v>
      </c>
      <c r="V24" s="43">
        <v>1070</v>
      </c>
      <c r="W24" s="43">
        <v>1075</v>
      </c>
      <c r="X24" s="43">
        <v>1075</v>
      </c>
      <c r="Y24" s="43">
        <v>1080</v>
      </c>
      <c r="Z24" s="43">
        <v>1095</v>
      </c>
      <c r="AA24" s="43">
        <v>1.0140849999999999</v>
      </c>
    </row>
    <row r="25" spans="1:27" x14ac:dyDescent="0.35">
      <c r="A25" s="364" t="s">
        <v>71</v>
      </c>
      <c r="B25" s="364"/>
      <c r="E25" s="33">
        <v>2026</v>
      </c>
      <c r="F25" s="33"/>
      <c r="G25" s="33"/>
      <c r="H25" s="33"/>
      <c r="I25" s="5"/>
      <c r="P25" s="43" t="s">
        <v>82</v>
      </c>
      <c r="Q25" s="43">
        <v>1055</v>
      </c>
      <c r="R25" s="43">
        <v>1060</v>
      </c>
      <c r="S25" s="43">
        <v>1060</v>
      </c>
      <c r="T25" s="43">
        <v>1060</v>
      </c>
      <c r="U25" s="43">
        <v>1070</v>
      </c>
      <c r="V25" s="43">
        <v>1075</v>
      </c>
      <c r="W25" s="43">
        <v>1080</v>
      </c>
      <c r="X25" s="43">
        <v>1080</v>
      </c>
      <c r="Y25" s="43">
        <v>1085</v>
      </c>
      <c r="Z25" s="43">
        <v>1095</v>
      </c>
      <c r="AA25" s="43">
        <v>1.014019</v>
      </c>
    </row>
    <row r="26" spans="1:27" x14ac:dyDescent="0.35">
      <c r="A26" s="5" t="s">
        <v>28</v>
      </c>
      <c r="B26" s="5"/>
      <c r="E26" s="33">
        <v>2027</v>
      </c>
      <c r="F26" s="33"/>
      <c r="G26" s="33"/>
      <c r="H26" s="33"/>
      <c r="I26" s="5"/>
      <c r="P26" s="43" t="s">
        <v>83</v>
      </c>
      <c r="Q26" s="43">
        <v>1060</v>
      </c>
      <c r="R26" s="43">
        <v>1065</v>
      </c>
      <c r="S26" s="43">
        <v>1065</v>
      </c>
      <c r="T26" s="43">
        <v>1065</v>
      </c>
      <c r="U26" s="43">
        <v>1075</v>
      </c>
      <c r="V26" s="43">
        <v>1080</v>
      </c>
      <c r="W26" s="43">
        <v>1085</v>
      </c>
      <c r="X26" s="43">
        <v>1085</v>
      </c>
      <c r="Y26" s="43">
        <v>1090</v>
      </c>
      <c r="Z26" s="43">
        <v>1110</v>
      </c>
      <c r="AA26" s="43">
        <v>1.0139530000000001</v>
      </c>
    </row>
    <row r="27" spans="1:27" x14ac:dyDescent="0.35">
      <c r="A27" s="5" t="s">
        <v>29</v>
      </c>
      <c r="B27" s="5"/>
      <c r="E27" s="33">
        <v>2028</v>
      </c>
      <c r="F27" s="33"/>
      <c r="G27" s="33"/>
      <c r="H27" s="33"/>
      <c r="I27" s="5"/>
      <c r="P27" s="43" t="s">
        <v>84</v>
      </c>
      <c r="Q27" s="43">
        <v>1065</v>
      </c>
      <c r="R27" s="43">
        <v>1070</v>
      </c>
      <c r="S27" s="43">
        <v>1070</v>
      </c>
      <c r="T27" s="43">
        <v>1070</v>
      </c>
      <c r="U27" s="43">
        <v>1080</v>
      </c>
      <c r="V27" s="43">
        <v>1085</v>
      </c>
      <c r="W27" s="43">
        <v>1090</v>
      </c>
      <c r="X27" s="43">
        <v>1090</v>
      </c>
      <c r="Y27" s="43">
        <v>1100</v>
      </c>
      <c r="Z27" s="43">
        <v>1110</v>
      </c>
      <c r="AA27" s="43">
        <v>1.018519</v>
      </c>
    </row>
    <row r="28" spans="1:27" ht="39.75" customHeight="1" x14ac:dyDescent="0.35">
      <c r="A28" s="5" t="s">
        <v>30</v>
      </c>
      <c r="B28" s="23"/>
      <c r="C28" s="1" t="s">
        <v>43</v>
      </c>
      <c r="E28" s="33">
        <v>2029</v>
      </c>
      <c r="F28" s="33"/>
      <c r="G28" s="33"/>
      <c r="H28" s="33"/>
      <c r="I28" s="5"/>
      <c r="P28" s="43" t="s">
        <v>85</v>
      </c>
      <c r="Q28" s="43">
        <v>1075</v>
      </c>
      <c r="R28" s="43">
        <v>1080</v>
      </c>
      <c r="S28" s="43">
        <v>1080</v>
      </c>
      <c r="T28" s="43">
        <v>1080</v>
      </c>
      <c r="U28" s="43">
        <v>1090</v>
      </c>
      <c r="V28" s="43">
        <v>1095</v>
      </c>
      <c r="W28" s="43">
        <v>1100</v>
      </c>
      <c r="X28" s="43">
        <v>1100</v>
      </c>
      <c r="Y28" s="43">
        <v>1105</v>
      </c>
      <c r="Z28" s="43">
        <v>1120</v>
      </c>
      <c r="AA28" s="43">
        <v>1.0137609999999999</v>
      </c>
    </row>
    <row r="29" spans="1:27" x14ac:dyDescent="0.35">
      <c r="A29" s="5" t="s">
        <v>44</v>
      </c>
      <c r="B29" s="5"/>
      <c r="E29" s="33">
        <v>2030</v>
      </c>
      <c r="F29" s="33"/>
      <c r="G29" s="33"/>
      <c r="H29" s="33"/>
      <c r="I29" s="5"/>
      <c r="P29" s="43" t="s">
        <v>86</v>
      </c>
      <c r="Q29" s="43">
        <v>1080</v>
      </c>
      <c r="R29" s="43">
        <v>1085</v>
      </c>
      <c r="S29" s="43">
        <v>1085</v>
      </c>
      <c r="T29" s="43">
        <v>1085</v>
      </c>
      <c r="U29" s="43">
        <v>1095</v>
      </c>
      <c r="V29" s="43">
        <v>1100</v>
      </c>
      <c r="W29" s="43">
        <v>1105</v>
      </c>
      <c r="X29" s="43">
        <v>1105</v>
      </c>
      <c r="Y29" s="43">
        <v>1110</v>
      </c>
      <c r="Z29" s="43">
        <v>1120</v>
      </c>
      <c r="AA29" s="43">
        <v>1.0136989999999999</v>
      </c>
    </row>
    <row r="30" spans="1:27" x14ac:dyDescent="0.35">
      <c r="A30" s="5" t="s">
        <v>47</v>
      </c>
      <c r="B30" s="5"/>
      <c r="E30" s="33">
        <v>2031</v>
      </c>
      <c r="F30" s="33"/>
      <c r="G30" s="33"/>
      <c r="H30" s="33"/>
      <c r="I30" s="5"/>
      <c r="P30" s="43" t="s">
        <v>87</v>
      </c>
      <c r="Q30" s="43">
        <v>1085</v>
      </c>
      <c r="R30" s="43">
        <v>1090</v>
      </c>
      <c r="S30" s="43">
        <v>1090</v>
      </c>
      <c r="T30" s="43">
        <v>1090</v>
      </c>
      <c r="U30" s="43">
        <v>1100</v>
      </c>
      <c r="V30" s="43">
        <v>1105</v>
      </c>
      <c r="W30" s="43">
        <v>1110</v>
      </c>
      <c r="X30" s="43">
        <v>1110</v>
      </c>
      <c r="Y30" s="43">
        <v>1115</v>
      </c>
      <c r="Z30" s="43">
        <v>1125</v>
      </c>
      <c r="AA30" s="43">
        <v>1.013636</v>
      </c>
    </row>
    <row r="31" spans="1:27" x14ac:dyDescent="0.35">
      <c r="A31" s="5" t="s">
        <v>45</v>
      </c>
      <c r="B31" s="5"/>
      <c r="P31" s="43" t="s">
        <v>88</v>
      </c>
      <c r="Q31" s="43">
        <v>1090</v>
      </c>
      <c r="R31" s="43">
        <v>1095</v>
      </c>
      <c r="S31" s="43">
        <v>1095</v>
      </c>
      <c r="T31" s="43">
        <v>1095</v>
      </c>
      <c r="U31" s="43">
        <v>1105</v>
      </c>
      <c r="V31" s="43">
        <v>1110</v>
      </c>
      <c r="W31" s="43">
        <v>1115</v>
      </c>
      <c r="X31" s="43">
        <v>1115</v>
      </c>
      <c r="Y31" s="43">
        <v>1120</v>
      </c>
      <c r="Z31" s="43">
        <v>1130</v>
      </c>
      <c r="AA31" s="43">
        <v>1.0135749999999999</v>
      </c>
    </row>
    <row r="32" spans="1:27" x14ac:dyDescent="0.35">
      <c r="A32" s="5" t="s">
        <v>46</v>
      </c>
      <c r="B32" s="5"/>
      <c r="E32" s="32"/>
      <c r="F32" s="32"/>
      <c r="G32" s="32"/>
      <c r="H32" s="32"/>
      <c r="I32" s="2"/>
    </row>
    <row r="33" spans="1:16" s="2" customFormat="1" ht="16.5" customHeight="1" x14ac:dyDescent="0.35">
      <c r="A33" s="93"/>
      <c r="B33" s="94"/>
      <c r="C33" s="3"/>
      <c r="E33" s="26"/>
      <c r="F33" s="26"/>
      <c r="G33" s="26"/>
      <c r="H33" s="26"/>
      <c r="I33"/>
      <c r="P33" s="136"/>
    </row>
    <row r="34" spans="1:16" x14ac:dyDescent="0.35">
      <c r="A34" s="80"/>
      <c r="B34" s="80"/>
    </row>
    <row r="56" spans="1:2" customFormat="1" x14ac:dyDescent="0.35">
      <c r="A56" s="80"/>
      <c r="B56" s="80"/>
    </row>
    <row r="57" spans="1:2" customFormat="1" x14ac:dyDescent="0.35">
      <c r="A57" s="92"/>
      <c r="B57" s="80"/>
    </row>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pageSetup scale="56"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AA57"/>
  <sheetViews>
    <sheetView zoomScale="80" zoomScaleNormal="80" workbookViewId="0"/>
  </sheetViews>
  <sheetFormatPr defaultRowHeight="14.5" x14ac:dyDescent="0.35"/>
  <cols>
    <col min="1" max="1" width="63.6328125" customWidth="1"/>
    <col min="2" max="2" width="73.453125" customWidth="1"/>
    <col min="3" max="3" width="44.453125" style="1" customWidth="1"/>
    <col min="5" max="5" width="9.08984375" style="26"/>
    <col min="6" max="6" width="14.453125" style="26" customWidth="1"/>
    <col min="7" max="7" width="15.453125" style="26" customWidth="1"/>
    <col min="8" max="8" width="18" style="26" customWidth="1"/>
    <col min="9" max="9" width="15.6328125" customWidth="1"/>
    <col min="16" max="16" width="11.453125" style="135" customWidth="1"/>
  </cols>
  <sheetData>
    <row r="1" spans="1:27" ht="62.25" customHeight="1" x14ac:dyDescent="0.45">
      <c r="A1" s="125" t="s">
        <v>578</v>
      </c>
      <c r="B1" s="52"/>
      <c r="D1" s="365" t="s">
        <v>669</v>
      </c>
      <c r="E1" s="366"/>
      <c r="F1" s="366"/>
      <c r="G1" s="366"/>
      <c r="H1" s="367"/>
    </row>
    <row r="2" spans="1:27" x14ac:dyDescent="0.35">
      <c r="A2" s="238">
        <v>43252</v>
      </c>
    </row>
    <row r="3" spans="1:27" ht="15" customHeight="1" x14ac:dyDescent="0.35">
      <c r="A3" s="4" t="s">
        <v>8</v>
      </c>
      <c r="B3" s="4"/>
    </row>
    <row r="4" spans="1:27" ht="15" customHeight="1" x14ac:dyDescent="0.35">
      <c r="A4" s="15" t="s">
        <v>9</v>
      </c>
      <c r="B4" s="15"/>
    </row>
    <row r="5" spans="1:27" x14ac:dyDescent="0.35">
      <c r="C5" s="1" t="s">
        <v>31</v>
      </c>
    </row>
    <row r="6" spans="1:27" x14ac:dyDescent="0.35">
      <c r="A6" s="368" t="s">
        <v>10</v>
      </c>
      <c r="B6" s="369"/>
      <c r="C6" s="3"/>
    </row>
    <row r="7" spans="1:27" ht="21" customHeight="1" x14ac:dyDescent="0.35">
      <c r="A7" s="6" t="s">
        <v>0</v>
      </c>
      <c r="B7" s="5"/>
      <c r="C7" s="3"/>
    </row>
    <row r="8" spans="1:27" ht="334.5" customHeight="1" x14ac:dyDescent="0.35">
      <c r="A8" s="6" t="s">
        <v>2</v>
      </c>
      <c r="B8" s="95" t="s">
        <v>679</v>
      </c>
      <c r="C8" s="3"/>
      <c r="E8" s="370" t="s">
        <v>100</v>
      </c>
      <c r="F8" s="370"/>
      <c r="G8" s="370"/>
      <c r="H8" s="370"/>
      <c r="I8" s="370"/>
    </row>
    <row r="9" spans="1:27" ht="15" thickBot="1" x14ac:dyDescent="0.4">
      <c r="A9" s="6" t="s">
        <v>1</v>
      </c>
      <c r="B9" s="5"/>
      <c r="C9" s="3" t="s">
        <v>48</v>
      </c>
      <c r="E9" s="371" t="s">
        <v>53</v>
      </c>
      <c r="F9" s="372"/>
      <c r="G9" s="372"/>
      <c r="H9" s="373"/>
      <c r="I9" s="246" t="s">
        <v>517</v>
      </c>
      <c r="J9" t="s">
        <v>74</v>
      </c>
      <c r="P9" s="43" t="s">
        <v>76</v>
      </c>
      <c r="Q9" s="43"/>
      <c r="R9" s="43"/>
      <c r="S9" s="43"/>
      <c r="T9" s="43"/>
      <c r="U9" s="43"/>
      <c r="V9" s="43"/>
      <c r="W9" s="43"/>
      <c r="X9" s="43"/>
      <c r="Y9" s="43"/>
      <c r="Z9" s="43"/>
      <c r="AA9" s="43"/>
    </row>
    <row r="10" spans="1:27" ht="48" customHeight="1" thickBot="1" x14ac:dyDescent="0.4">
      <c r="A10" s="6" t="s">
        <v>4</v>
      </c>
      <c r="B10" s="5"/>
      <c r="C10" s="3" t="s">
        <v>3</v>
      </c>
      <c r="E10" s="37" t="s">
        <v>75</v>
      </c>
      <c r="F10" s="38" t="s">
        <v>147</v>
      </c>
      <c r="G10" s="38" t="s">
        <v>146</v>
      </c>
      <c r="H10" s="38" t="s">
        <v>90</v>
      </c>
      <c r="I10" s="38" t="s">
        <v>144</v>
      </c>
      <c r="J10" s="362" t="s">
        <v>92</v>
      </c>
      <c r="K10" s="374"/>
      <c r="L10" s="374"/>
      <c r="M10" s="374"/>
      <c r="N10" s="374"/>
      <c r="P10" s="43" t="s">
        <v>77</v>
      </c>
      <c r="Q10" s="48">
        <v>0.9</v>
      </c>
      <c r="R10" s="46">
        <v>0.8</v>
      </c>
      <c r="S10" s="46">
        <v>0.7</v>
      </c>
      <c r="T10" s="47">
        <v>0.6</v>
      </c>
      <c r="U10" s="48">
        <v>0.5</v>
      </c>
      <c r="V10" s="46">
        <v>0.4</v>
      </c>
      <c r="W10" s="46">
        <v>0.3</v>
      </c>
      <c r="X10" s="46">
        <v>0.2</v>
      </c>
      <c r="Y10" s="46">
        <v>0.1</v>
      </c>
      <c r="Z10" s="46">
        <v>0.05</v>
      </c>
      <c r="AA10" s="45">
        <v>18537</v>
      </c>
    </row>
    <row r="11" spans="1:27" ht="19.5" customHeight="1" x14ac:dyDescent="0.35">
      <c r="A11" s="12" t="s">
        <v>49</v>
      </c>
      <c r="B11" s="12" t="s">
        <v>517</v>
      </c>
      <c r="C11" s="3"/>
      <c r="E11" s="33">
        <v>2012</v>
      </c>
      <c r="F11" s="33"/>
      <c r="G11" s="33"/>
      <c r="H11" s="33"/>
      <c r="I11" s="5"/>
      <c r="J11" s="362"/>
      <c r="K11" s="374"/>
      <c r="L11" s="374"/>
      <c r="M11" s="374"/>
      <c r="N11" s="374"/>
      <c r="P11" s="43">
        <v>2011</v>
      </c>
      <c r="Q11" s="43">
        <v>1030</v>
      </c>
      <c r="R11" s="43">
        <v>1035</v>
      </c>
      <c r="S11" s="43">
        <v>1040</v>
      </c>
      <c r="T11" s="43">
        <v>1050</v>
      </c>
      <c r="U11" s="43">
        <v>1070</v>
      </c>
      <c r="V11" s="43">
        <v>1075</v>
      </c>
      <c r="W11" s="43">
        <v>1090</v>
      </c>
      <c r="X11" s="43">
        <v>1095</v>
      </c>
      <c r="Y11" s="43">
        <v>1110</v>
      </c>
      <c r="Z11" s="43">
        <v>1110</v>
      </c>
      <c r="AA11" s="43">
        <v>1.0373829999999999</v>
      </c>
    </row>
    <row r="12" spans="1:27" ht="15" customHeight="1" x14ac:dyDescent="0.35">
      <c r="A12" s="12" t="s">
        <v>50</v>
      </c>
      <c r="B12" s="12"/>
      <c r="C12" s="3"/>
      <c r="E12" s="33">
        <v>2013</v>
      </c>
      <c r="F12" s="33"/>
      <c r="G12" s="33"/>
      <c r="H12" s="33"/>
      <c r="I12" s="5"/>
      <c r="J12" s="375" t="s">
        <v>91</v>
      </c>
      <c r="K12" s="376"/>
      <c r="L12" s="376"/>
      <c r="M12" s="376"/>
      <c r="N12" s="376"/>
      <c r="P12" s="43">
        <v>2012</v>
      </c>
      <c r="Q12" s="43">
        <v>1050</v>
      </c>
      <c r="R12" s="43">
        <v>1055</v>
      </c>
      <c r="S12" s="43">
        <v>1060</v>
      </c>
      <c r="T12" s="43">
        <v>1070</v>
      </c>
      <c r="U12" s="43">
        <v>1090</v>
      </c>
      <c r="V12" s="43">
        <v>1095</v>
      </c>
      <c r="W12" s="43">
        <v>1115</v>
      </c>
      <c r="X12" s="43">
        <v>1120</v>
      </c>
      <c r="Y12" s="43">
        <v>1125</v>
      </c>
      <c r="Z12" s="43">
        <v>1135</v>
      </c>
      <c r="AA12" s="43">
        <v>1.0321100000000001</v>
      </c>
    </row>
    <row r="13" spans="1:27" x14ac:dyDescent="0.35">
      <c r="A13" s="12" t="s">
        <v>51</v>
      </c>
      <c r="B13" s="12"/>
      <c r="C13" s="3" t="s">
        <v>52</v>
      </c>
      <c r="E13" s="33">
        <v>2014</v>
      </c>
      <c r="F13" s="33"/>
      <c r="G13" s="33"/>
      <c r="H13" s="33"/>
      <c r="I13" s="5"/>
      <c r="J13" s="375"/>
      <c r="K13" s="376"/>
      <c r="L13" s="376"/>
      <c r="M13" s="376"/>
      <c r="N13" s="376"/>
      <c r="P13" s="43">
        <v>2013</v>
      </c>
      <c r="Q13" s="43">
        <v>1065</v>
      </c>
      <c r="R13" s="43">
        <v>1070</v>
      </c>
      <c r="S13" s="43">
        <v>1075</v>
      </c>
      <c r="T13" s="43">
        <v>1085</v>
      </c>
      <c r="U13" s="43">
        <v>1105</v>
      </c>
      <c r="V13" s="43">
        <v>1110</v>
      </c>
      <c r="W13" s="43">
        <v>1130</v>
      </c>
      <c r="X13" s="43">
        <v>1135</v>
      </c>
      <c r="Y13" s="43">
        <v>1150</v>
      </c>
      <c r="Z13" s="43">
        <v>1150</v>
      </c>
      <c r="AA13" s="43">
        <v>1.040724</v>
      </c>
    </row>
    <row r="14" spans="1:27" ht="21.75" customHeight="1" x14ac:dyDescent="0.35">
      <c r="A14" s="12" t="s">
        <v>53</v>
      </c>
      <c r="B14" s="24"/>
      <c r="C14" s="3"/>
      <c r="E14" s="33">
        <v>2015</v>
      </c>
      <c r="F14" s="33"/>
      <c r="G14" s="33"/>
      <c r="H14" s="33"/>
      <c r="I14" s="5"/>
      <c r="J14" s="375"/>
      <c r="K14" s="376"/>
      <c r="L14" s="376"/>
      <c r="M14" s="376"/>
      <c r="N14" s="376"/>
      <c r="P14" s="43">
        <v>2014</v>
      </c>
      <c r="Q14" s="43">
        <v>1080</v>
      </c>
      <c r="R14" s="43">
        <v>1085</v>
      </c>
      <c r="S14" s="43">
        <v>1090</v>
      </c>
      <c r="T14" s="43">
        <v>1100</v>
      </c>
      <c r="U14" s="43">
        <v>1120</v>
      </c>
      <c r="V14" s="43">
        <v>1125</v>
      </c>
      <c r="W14" s="43">
        <v>1145</v>
      </c>
      <c r="X14" s="43">
        <v>1150</v>
      </c>
      <c r="Y14" s="43">
        <v>1165</v>
      </c>
      <c r="Z14" s="43">
        <v>1170</v>
      </c>
      <c r="AA14" s="43">
        <v>1.040179</v>
      </c>
    </row>
    <row r="15" spans="1:27" x14ac:dyDescent="0.35">
      <c r="A15" s="239" t="s">
        <v>41</v>
      </c>
      <c r="B15" s="379" t="s">
        <v>97</v>
      </c>
      <c r="E15" s="33">
        <v>2016</v>
      </c>
      <c r="F15" s="33"/>
      <c r="G15" s="33"/>
      <c r="H15" s="33"/>
      <c r="I15" s="5"/>
      <c r="J15" s="375"/>
      <c r="K15" s="376"/>
      <c r="L15" s="376"/>
      <c r="M15" s="376"/>
      <c r="N15" s="376"/>
      <c r="P15" s="43">
        <v>2015</v>
      </c>
      <c r="Q15" s="43">
        <v>1095</v>
      </c>
      <c r="R15" s="43">
        <v>1100</v>
      </c>
      <c r="S15" s="43">
        <v>1105</v>
      </c>
      <c r="T15" s="43">
        <v>1115</v>
      </c>
      <c r="U15" s="43">
        <v>1135</v>
      </c>
      <c r="V15" s="43">
        <v>1140</v>
      </c>
      <c r="W15" s="43">
        <v>1160</v>
      </c>
      <c r="X15" s="43">
        <v>1165</v>
      </c>
      <c r="Y15" s="43">
        <v>1170</v>
      </c>
      <c r="Z15" s="43">
        <v>1180</v>
      </c>
      <c r="AA15" s="43">
        <v>1.030837</v>
      </c>
    </row>
    <row r="16" spans="1:27" ht="60.75" customHeight="1" x14ac:dyDescent="0.35">
      <c r="A16" s="239" t="s">
        <v>7</v>
      </c>
      <c r="B16" s="380"/>
      <c r="C16" s="3" t="s">
        <v>21</v>
      </c>
      <c r="E16" s="33">
        <v>2017</v>
      </c>
      <c r="F16" s="33"/>
      <c r="G16" s="33"/>
      <c r="H16" s="33"/>
      <c r="I16" s="5"/>
      <c r="J16" s="377"/>
      <c r="K16" s="378"/>
      <c r="L16" s="378"/>
      <c r="M16" s="378"/>
      <c r="N16" s="378"/>
      <c r="P16" s="43">
        <v>2016</v>
      </c>
      <c r="Q16" s="43">
        <v>1105</v>
      </c>
      <c r="R16" s="43">
        <v>1110</v>
      </c>
      <c r="S16" s="43">
        <v>1115</v>
      </c>
      <c r="T16" s="43">
        <v>1125</v>
      </c>
      <c r="U16" s="43">
        <v>1145</v>
      </c>
      <c r="V16" s="43">
        <v>1150</v>
      </c>
      <c r="W16" s="43">
        <v>1170</v>
      </c>
      <c r="X16" s="43">
        <v>1175</v>
      </c>
      <c r="Y16" s="43">
        <v>1190</v>
      </c>
      <c r="Z16" s="43">
        <v>1195</v>
      </c>
      <c r="AA16" s="43">
        <v>1.039301</v>
      </c>
    </row>
    <row r="17" spans="1:27" x14ac:dyDescent="0.35">
      <c r="A17" s="239" t="s">
        <v>72</v>
      </c>
      <c r="B17" s="239"/>
      <c r="C17" s="3" t="s">
        <v>73</v>
      </c>
      <c r="E17" s="33">
        <v>2018</v>
      </c>
      <c r="F17" s="33"/>
      <c r="G17" s="33"/>
      <c r="H17" s="33"/>
      <c r="I17" s="5"/>
      <c r="J17" s="34" t="s">
        <v>89</v>
      </c>
      <c r="K17" s="35"/>
      <c r="L17" s="35"/>
      <c r="M17" s="35"/>
      <c r="N17" s="36"/>
      <c r="P17" s="43">
        <v>2017</v>
      </c>
      <c r="Q17" s="43">
        <v>1115</v>
      </c>
      <c r="R17" s="43">
        <v>1120</v>
      </c>
      <c r="S17" s="43">
        <v>1125</v>
      </c>
      <c r="T17" s="43">
        <v>1135</v>
      </c>
      <c r="U17" s="43">
        <v>1155</v>
      </c>
      <c r="V17" s="43">
        <v>1160</v>
      </c>
      <c r="W17" s="43">
        <v>1180</v>
      </c>
      <c r="X17" s="43">
        <v>1185</v>
      </c>
      <c r="Y17" s="43">
        <v>1195</v>
      </c>
      <c r="Z17" s="43">
        <v>1205</v>
      </c>
      <c r="AA17" s="43">
        <v>1.034632</v>
      </c>
    </row>
    <row r="18" spans="1:27" x14ac:dyDescent="0.35">
      <c r="A18" s="239" t="s">
        <v>68</v>
      </c>
      <c r="B18" s="245"/>
      <c r="C18" s="3" t="s">
        <v>69</v>
      </c>
      <c r="E18" s="33">
        <v>2019</v>
      </c>
      <c r="F18" s="33"/>
      <c r="G18" s="33"/>
      <c r="H18" s="33"/>
      <c r="I18" s="5"/>
      <c r="J18" s="353"/>
      <c r="K18" s="354"/>
      <c r="L18" s="354"/>
      <c r="M18" s="354"/>
      <c r="N18" s="355"/>
      <c r="P18" s="43">
        <v>2018</v>
      </c>
      <c r="Q18" s="43">
        <v>1125</v>
      </c>
      <c r="R18" s="43">
        <v>1130</v>
      </c>
      <c r="S18" s="43">
        <v>1140</v>
      </c>
      <c r="T18" s="43">
        <v>1150</v>
      </c>
      <c r="U18" s="43">
        <v>1170</v>
      </c>
      <c r="V18" s="43">
        <v>1175</v>
      </c>
      <c r="W18" s="43">
        <v>1195</v>
      </c>
      <c r="X18" s="43">
        <v>1200</v>
      </c>
      <c r="Y18" s="43">
        <v>1215</v>
      </c>
      <c r="Z18" s="43">
        <v>1215</v>
      </c>
      <c r="AA18" s="43">
        <v>1.038462</v>
      </c>
    </row>
    <row r="19" spans="1:27" ht="21" customHeight="1" x14ac:dyDescent="0.35">
      <c r="A19" s="239" t="s">
        <v>67</v>
      </c>
      <c r="B19" s="239"/>
      <c r="C19" s="3" t="s">
        <v>70</v>
      </c>
      <c r="E19" s="33">
        <v>2020</v>
      </c>
      <c r="F19" s="33"/>
      <c r="G19" s="33"/>
      <c r="H19" s="33"/>
      <c r="I19" s="5"/>
      <c r="J19" s="356"/>
      <c r="K19" s="357"/>
      <c r="L19" s="357"/>
      <c r="M19" s="357"/>
      <c r="N19" s="358"/>
      <c r="P19" s="43">
        <v>2019</v>
      </c>
      <c r="Q19" s="43">
        <v>1135</v>
      </c>
      <c r="R19" s="43">
        <v>1140</v>
      </c>
      <c r="S19" s="43">
        <v>1150</v>
      </c>
      <c r="T19" s="43">
        <v>1160</v>
      </c>
      <c r="U19" s="43">
        <v>1180</v>
      </c>
      <c r="V19" s="43">
        <v>1185</v>
      </c>
      <c r="W19" s="43">
        <v>1205</v>
      </c>
      <c r="X19" s="43">
        <v>1210</v>
      </c>
      <c r="Y19" s="43">
        <v>1225</v>
      </c>
      <c r="Z19" s="43">
        <v>1230</v>
      </c>
      <c r="AA19" s="43">
        <v>1.0381359999999999</v>
      </c>
    </row>
    <row r="20" spans="1:27" ht="48.75" customHeight="1" x14ac:dyDescent="0.35">
      <c r="A20" s="6" t="s">
        <v>98</v>
      </c>
      <c r="B20" s="243" t="s">
        <v>99</v>
      </c>
      <c r="C20" s="3" t="s">
        <v>58</v>
      </c>
      <c r="E20" s="33">
        <v>2021</v>
      </c>
      <c r="F20" s="33"/>
      <c r="G20" s="33"/>
      <c r="H20" s="33"/>
      <c r="I20" s="5"/>
      <c r="J20" s="359"/>
      <c r="K20" s="360"/>
      <c r="L20" s="360"/>
      <c r="M20" s="360"/>
      <c r="N20" s="361"/>
      <c r="P20" s="43">
        <v>2020</v>
      </c>
      <c r="Q20" s="43">
        <v>1145</v>
      </c>
      <c r="R20" s="43">
        <v>1150</v>
      </c>
      <c r="S20" s="43">
        <v>1155</v>
      </c>
      <c r="T20" s="43">
        <v>1170</v>
      </c>
      <c r="U20" s="43">
        <v>1190</v>
      </c>
      <c r="V20" s="43">
        <v>1195</v>
      </c>
      <c r="W20" s="43">
        <v>1215</v>
      </c>
      <c r="X20" s="43">
        <v>1225</v>
      </c>
      <c r="Y20" s="43">
        <v>1235</v>
      </c>
      <c r="Z20" s="43">
        <v>1240</v>
      </c>
      <c r="AA20" s="43">
        <v>1.0378149999999999</v>
      </c>
    </row>
    <row r="21" spans="1:27" s="2" customFormat="1" x14ac:dyDescent="0.35">
      <c r="A21" s="6" t="s">
        <v>5</v>
      </c>
      <c r="B21" s="22">
        <v>3620000</v>
      </c>
      <c r="C21" s="3" t="s">
        <v>6</v>
      </c>
      <c r="E21" s="33">
        <v>2022</v>
      </c>
      <c r="F21" s="33"/>
      <c r="G21" s="33"/>
      <c r="H21" s="33"/>
      <c r="I21" s="5"/>
      <c r="P21" s="43" t="s">
        <v>78</v>
      </c>
      <c r="Q21" s="43"/>
      <c r="R21" s="43"/>
      <c r="S21" s="43"/>
      <c r="T21" s="43"/>
      <c r="U21" s="43"/>
      <c r="V21" s="43"/>
      <c r="W21" s="43"/>
      <c r="X21" s="43"/>
      <c r="Y21" s="43"/>
      <c r="Z21" s="43"/>
      <c r="AA21" s="43"/>
    </row>
    <row r="22" spans="1:27" s="2" customFormat="1" ht="34.5" customHeight="1" x14ac:dyDescent="0.35">
      <c r="A22" s="5" t="s">
        <v>55</v>
      </c>
      <c r="B22" s="23" t="s">
        <v>659</v>
      </c>
      <c r="C22" s="3" t="s">
        <v>54</v>
      </c>
      <c r="E22" s="33">
        <v>2023</v>
      </c>
      <c r="F22" s="33"/>
      <c r="G22" s="33"/>
      <c r="H22" s="33"/>
      <c r="I22" s="5"/>
      <c r="J22" s="362" t="s">
        <v>96</v>
      </c>
      <c r="K22" s="363"/>
      <c r="L22" s="363"/>
      <c r="M22" s="363"/>
      <c r="N22" s="363"/>
      <c r="P22" s="43" t="s">
        <v>79</v>
      </c>
      <c r="Q22" s="43">
        <v>1030</v>
      </c>
      <c r="R22" s="43">
        <v>1035</v>
      </c>
      <c r="S22" s="43">
        <v>1035</v>
      </c>
      <c r="T22" s="43">
        <v>1035</v>
      </c>
      <c r="U22" s="43">
        <v>1045</v>
      </c>
      <c r="V22" s="43">
        <v>1050</v>
      </c>
      <c r="W22" s="43">
        <v>1055</v>
      </c>
      <c r="X22" s="43">
        <v>1055</v>
      </c>
      <c r="Y22" s="43">
        <v>1060</v>
      </c>
      <c r="Z22" s="43">
        <v>1070</v>
      </c>
      <c r="AA22" s="43">
        <v>1.014354</v>
      </c>
    </row>
    <row r="23" spans="1:27" ht="30.75" customHeight="1" x14ac:dyDescent="0.35">
      <c r="A23" s="5" t="s">
        <v>56</v>
      </c>
      <c r="B23" s="22"/>
      <c r="C23" s="3" t="s">
        <v>57</v>
      </c>
      <c r="E23" s="33">
        <v>2024</v>
      </c>
      <c r="F23" s="33"/>
      <c r="G23" s="33"/>
      <c r="H23" s="33"/>
      <c r="I23" s="5"/>
      <c r="J23" s="362"/>
      <c r="K23" s="363"/>
      <c r="L23" s="363"/>
      <c r="M23" s="363"/>
      <c r="N23" s="363"/>
      <c r="P23" s="43" t="s">
        <v>80</v>
      </c>
      <c r="Q23" s="43">
        <v>1040</v>
      </c>
      <c r="R23" s="43">
        <v>1045</v>
      </c>
      <c r="S23" s="43">
        <v>1045</v>
      </c>
      <c r="T23" s="43">
        <v>1045</v>
      </c>
      <c r="U23" s="43">
        <v>1055</v>
      </c>
      <c r="V23" s="43">
        <v>1060</v>
      </c>
      <c r="W23" s="43">
        <v>1065</v>
      </c>
      <c r="X23" s="43">
        <v>1065</v>
      </c>
      <c r="Y23" s="43">
        <v>1070</v>
      </c>
      <c r="Z23" s="43">
        <v>1080</v>
      </c>
      <c r="AA23" s="43">
        <v>1.0142180000000001</v>
      </c>
    </row>
    <row r="24" spans="1:27" s="2" customFormat="1" x14ac:dyDescent="0.35">
      <c r="A24" s="18"/>
      <c r="B24" s="19"/>
      <c r="C24" s="3"/>
      <c r="E24" s="33">
        <v>2025</v>
      </c>
      <c r="F24" s="33"/>
      <c r="G24" s="33"/>
      <c r="H24" s="33"/>
      <c r="I24" s="5"/>
      <c r="J24" s="362"/>
      <c r="K24" s="363"/>
      <c r="L24" s="363"/>
      <c r="M24" s="363"/>
      <c r="N24" s="363"/>
      <c r="P24" s="43" t="s">
        <v>81</v>
      </c>
      <c r="Q24" s="43">
        <v>1050</v>
      </c>
      <c r="R24" s="43">
        <v>1055</v>
      </c>
      <c r="S24" s="43">
        <v>1055</v>
      </c>
      <c r="T24" s="43">
        <v>1055</v>
      </c>
      <c r="U24" s="43">
        <v>1065</v>
      </c>
      <c r="V24" s="43">
        <v>1070</v>
      </c>
      <c r="W24" s="43">
        <v>1075</v>
      </c>
      <c r="X24" s="43">
        <v>1075</v>
      </c>
      <c r="Y24" s="43">
        <v>1080</v>
      </c>
      <c r="Z24" s="43">
        <v>1095</v>
      </c>
      <c r="AA24" s="43">
        <v>1.0140849999999999</v>
      </c>
    </row>
    <row r="25" spans="1:27" x14ac:dyDescent="0.35">
      <c r="A25" s="364" t="s">
        <v>71</v>
      </c>
      <c r="B25" s="364"/>
      <c r="E25" s="33">
        <v>2026</v>
      </c>
      <c r="F25" s="33"/>
      <c r="G25" s="33"/>
      <c r="H25" s="33"/>
      <c r="I25" s="5"/>
      <c r="P25" s="43" t="s">
        <v>82</v>
      </c>
      <c r="Q25" s="43">
        <v>1055</v>
      </c>
      <c r="R25" s="43">
        <v>1060</v>
      </c>
      <c r="S25" s="43">
        <v>1060</v>
      </c>
      <c r="T25" s="43">
        <v>1060</v>
      </c>
      <c r="U25" s="43">
        <v>1070</v>
      </c>
      <c r="V25" s="43">
        <v>1075</v>
      </c>
      <c r="W25" s="43">
        <v>1080</v>
      </c>
      <c r="X25" s="43">
        <v>1080</v>
      </c>
      <c r="Y25" s="43">
        <v>1085</v>
      </c>
      <c r="Z25" s="43">
        <v>1095</v>
      </c>
      <c r="AA25" s="43">
        <v>1.014019</v>
      </c>
    </row>
    <row r="26" spans="1:27" x14ac:dyDescent="0.35">
      <c r="A26" s="5" t="s">
        <v>28</v>
      </c>
      <c r="B26" s="5"/>
      <c r="E26" s="33">
        <v>2027</v>
      </c>
      <c r="F26" s="33"/>
      <c r="G26" s="33"/>
      <c r="H26" s="33"/>
      <c r="I26" s="5"/>
      <c r="P26" s="43" t="s">
        <v>83</v>
      </c>
      <c r="Q26" s="43">
        <v>1060</v>
      </c>
      <c r="R26" s="43">
        <v>1065</v>
      </c>
      <c r="S26" s="43">
        <v>1065</v>
      </c>
      <c r="T26" s="43">
        <v>1065</v>
      </c>
      <c r="U26" s="43">
        <v>1075</v>
      </c>
      <c r="V26" s="43">
        <v>1080</v>
      </c>
      <c r="W26" s="43">
        <v>1085</v>
      </c>
      <c r="X26" s="43">
        <v>1085</v>
      </c>
      <c r="Y26" s="43">
        <v>1090</v>
      </c>
      <c r="Z26" s="43">
        <v>1110</v>
      </c>
      <c r="AA26" s="43">
        <v>1.0139530000000001</v>
      </c>
    </row>
    <row r="27" spans="1:27" x14ac:dyDescent="0.35">
      <c r="A27" s="5" t="s">
        <v>29</v>
      </c>
      <c r="B27" s="5"/>
      <c r="E27" s="33">
        <v>2028</v>
      </c>
      <c r="F27" s="33"/>
      <c r="G27" s="33"/>
      <c r="H27" s="33"/>
      <c r="I27" s="5"/>
      <c r="P27" s="43" t="s">
        <v>84</v>
      </c>
      <c r="Q27" s="43">
        <v>1065</v>
      </c>
      <c r="R27" s="43">
        <v>1070</v>
      </c>
      <c r="S27" s="43">
        <v>1070</v>
      </c>
      <c r="T27" s="43">
        <v>1070</v>
      </c>
      <c r="U27" s="43">
        <v>1080</v>
      </c>
      <c r="V27" s="43">
        <v>1085</v>
      </c>
      <c r="W27" s="43">
        <v>1090</v>
      </c>
      <c r="X27" s="43">
        <v>1090</v>
      </c>
      <c r="Y27" s="43">
        <v>1100</v>
      </c>
      <c r="Z27" s="43">
        <v>1110</v>
      </c>
      <c r="AA27" s="43">
        <v>1.018519</v>
      </c>
    </row>
    <row r="28" spans="1:27" ht="39.75" customHeight="1" x14ac:dyDescent="0.35">
      <c r="A28" s="5" t="s">
        <v>30</v>
      </c>
      <c r="B28" s="23"/>
      <c r="C28" s="1" t="s">
        <v>43</v>
      </c>
      <c r="E28" s="33">
        <v>2029</v>
      </c>
      <c r="F28" s="33"/>
      <c r="G28" s="33"/>
      <c r="H28" s="33"/>
      <c r="I28" s="5"/>
      <c r="P28" s="43" t="s">
        <v>85</v>
      </c>
      <c r="Q28" s="43">
        <v>1075</v>
      </c>
      <c r="R28" s="43">
        <v>1080</v>
      </c>
      <c r="S28" s="43">
        <v>1080</v>
      </c>
      <c r="T28" s="43">
        <v>1080</v>
      </c>
      <c r="U28" s="43">
        <v>1090</v>
      </c>
      <c r="V28" s="43">
        <v>1095</v>
      </c>
      <c r="W28" s="43">
        <v>1100</v>
      </c>
      <c r="X28" s="43">
        <v>1100</v>
      </c>
      <c r="Y28" s="43">
        <v>1105</v>
      </c>
      <c r="Z28" s="43">
        <v>1120</v>
      </c>
      <c r="AA28" s="43">
        <v>1.0137609999999999</v>
      </c>
    </row>
    <row r="29" spans="1:27" x14ac:dyDescent="0.35">
      <c r="A29" s="5" t="s">
        <v>44</v>
      </c>
      <c r="B29" s="5"/>
      <c r="E29" s="33">
        <v>2030</v>
      </c>
      <c r="F29" s="33"/>
      <c r="G29" s="33"/>
      <c r="H29" s="33"/>
      <c r="I29" s="5"/>
      <c r="P29" s="43" t="s">
        <v>86</v>
      </c>
      <c r="Q29" s="43">
        <v>1080</v>
      </c>
      <c r="R29" s="43">
        <v>1085</v>
      </c>
      <c r="S29" s="43">
        <v>1085</v>
      </c>
      <c r="T29" s="43">
        <v>1085</v>
      </c>
      <c r="U29" s="43">
        <v>1095</v>
      </c>
      <c r="V29" s="43">
        <v>1100</v>
      </c>
      <c r="W29" s="43">
        <v>1105</v>
      </c>
      <c r="X29" s="43">
        <v>1105</v>
      </c>
      <c r="Y29" s="43">
        <v>1110</v>
      </c>
      <c r="Z29" s="43">
        <v>1120</v>
      </c>
      <c r="AA29" s="43">
        <v>1.0136989999999999</v>
      </c>
    </row>
    <row r="30" spans="1:27" x14ac:dyDescent="0.35">
      <c r="A30" s="5" t="s">
        <v>47</v>
      </c>
      <c r="B30" s="5"/>
      <c r="E30" s="33">
        <v>2031</v>
      </c>
      <c r="F30" s="33"/>
      <c r="G30" s="33"/>
      <c r="H30" s="33"/>
      <c r="I30" s="5"/>
      <c r="P30" s="43" t="s">
        <v>87</v>
      </c>
      <c r="Q30" s="43">
        <v>1085</v>
      </c>
      <c r="R30" s="43">
        <v>1090</v>
      </c>
      <c r="S30" s="43">
        <v>1090</v>
      </c>
      <c r="T30" s="43">
        <v>1090</v>
      </c>
      <c r="U30" s="43">
        <v>1100</v>
      </c>
      <c r="V30" s="43">
        <v>1105</v>
      </c>
      <c r="W30" s="43">
        <v>1110</v>
      </c>
      <c r="X30" s="43">
        <v>1110</v>
      </c>
      <c r="Y30" s="43">
        <v>1115</v>
      </c>
      <c r="Z30" s="43">
        <v>1125</v>
      </c>
      <c r="AA30" s="43">
        <v>1.013636</v>
      </c>
    </row>
    <row r="31" spans="1:27" x14ac:dyDescent="0.35">
      <c r="A31" s="5" t="s">
        <v>45</v>
      </c>
      <c r="B31" s="5"/>
      <c r="P31" s="43" t="s">
        <v>88</v>
      </c>
      <c r="Q31" s="43">
        <v>1090</v>
      </c>
      <c r="R31" s="43">
        <v>1095</v>
      </c>
      <c r="S31" s="43">
        <v>1095</v>
      </c>
      <c r="T31" s="43">
        <v>1095</v>
      </c>
      <c r="U31" s="43">
        <v>1105</v>
      </c>
      <c r="V31" s="43">
        <v>1110</v>
      </c>
      <c r="W31" s="43">
        <v>1115</v>
      </c>
      <c r="X31" s="43">
        <v>1115</v>
      </c>
      <c r="Y31" s="43">
        <v>1120</v>
      </c>
      <c r="Z31" s="43">
        <v>1130</v>
      </c>
      <c r="AA31" s="43">
        <v>1.0135749999999999</v>
      </c>
    </row>
    <row r="32" spans="1:27" x14ac:dyDescent="0.35">
      <c r="A32" s="5" t="s">
        <v>46</v>
      </c>
      <c r="B32" s="5"/>
      <c r="E32" s="32"/>
      <c r="F32" s="32"/>
      <c r="G32" s="32"/>
      <c r="H32" s="32"/>
      <c r="I32" s="2"/>
    </row>
    <row r="33" spans="1:16" s="2" customFormat="1" ht="16.5" customHeight="1" x14ac:dyDescent="0.35">
      <c r="A33" s="93"/>
      <c r="B33" s="94"/>
      <c r="C33" s="3"/>
      <c r="E33" s="26"/>
      <c r="F33" s="26"/>
      <c r="G33" s="26"/>
      <c r="H33" s="26"/>
      <c r="I33"/>
      <c r="P33" s="136"/>
    </row>
    <row r="34" spans="1:16" x14ac:dyDescent="0.35">
      <c r="A34" s="80"/>
      <c r="B34" s="80"/>
    </row>
    <row r="56" spans="1:2" customFormat="1" x14ac:dyDescent="0.35">
      <c r="A56" s="80"/>
      <c r="B56" s="80"/>
    </row>
    <row r="57" spans="1:2" customFormat="1" x14ac:dyDescent="0.35">
      <c r="A57" s="92"/>
      <c r="B57" s="80"/>
    </row>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pageSetup scale="56"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AA57"/>
  <sheetViews>
    <sheetView zoomScale="80" zoomScaleNormal="80" workbookViewId="0"/>
  </sheetViews>
  <sheetFormatPr defaultRowHeight="14.5" x14ac:dyDescent="0.35"/>
  <cols>
    <col min="1" max="1" width="63.6328125" customWidth="1"/>
    <col min="2" max="2" width="73.453125" customWidth="1"/>
    <col min="3" max="3" width="44.453125" style="1" customWidth="1"/>
    <col min="5" max="5" width="9.08984375" style="26"/>
    <col min="6" max="6" width="14.453125" style="26" customWidth="1"/>
    <col min="7" max="7" width="15.453125" style="26" customWidth="1"/>
    <col min="8" max="8" width="18" style="26" customWidth="1"/>
    <col min="9" max="9" width="15.6328125" customWidth="1"/>
    <col min="16" max="16" width="11.453125" style="135" customWidth="1"/>
  </cols>
  <sheetData>
    <row r="1" spans="1:27" ht="62.25" customHeight="1" x14ac:dyDescent="0.45">
      <c r="A1" s="125" t="s">
        <v>540</v>
      </c>
      <c r="B1" s="52"/>
      <c r="D1" s="365" t="s">
        <v>668</v>
      </c>
      <c r="E1" s="366"/>
      <c r="F1" s="366"/>
      <c r="G1" s="366"/>
      <c r="H1" s="367"/>
    </row>
    <row r="2" spans="1:27" x14ac:dyDescent="0.35">
      <c r="A2" s="238">
        <v>43252</v>
      </c>
    </row>
    <row r="3" spans="1:27" ht="15" customHeight="1" x14ac:dyDescent="0.35">
      <c r="A3" s="4" t="s">
        <v>8</v>
      </c>
      <c r="B3" s="4"/>
    </row>
    <row r="4" spans="1:27" ht="15" customHeight="1" x14ac:dyDescent="0.35">
      <c r="A4" s="15" t="s">
        <v>9</v>
      </c>
      <c r="B4" s="15"/>
    </row>
    <row r="5" spans="1:27" x14ac:dyDescent="0.35">
      <c r="C5" s="1" t="s">
        <v>31</v>
      </c>
    </row>
    <row r="6" spans="1:27" x14ac:dyDescent="0.35">
      <c r="A6" s="368" t="s">
        <v>10</v>
      </c>
      <c r="B6" s="369"/>
      <c r="C6" s="3"/>
    </row>
    <row r="7" spans="1:27" ht="21" customHeight="1" x14ac:dyDescent="0.35">
      <c r="A7" s="6" t="s">
        <v>0</v>
      </c>
      <c r="B7" s="5"/>
      <c r="C7" s="3"/>
    </row>
    <row r="8" spans="1:27" ht="87" customHeight="1" x14ac:dyDescent="0.35">
      <c r="A8" s="6" t="s">
        <v>2</v>
      </c>
      <c r="B8" s="96" t="s">
        <v>667</v>
      </c>
      <c r="C8" s="3"/>
      <c r="E8" s="370" t="s">
        <v>100</v>
      </c>
      <c r="F8" s="370"/>
      <c r="G8" s="370"/>
      <c r="H8" s="370"/>
      <c r="I8" s="370"/>
    </row>
    <row r="9" spans="1:27" ht="15" thickBot="1" x14ac:dyDescent="0.4">
      <c r="A9" s="6" t="s">
        <v>1</v>
      </c>
      <c r="B9" s="5"/>
      <c r="C9" s="3" t="s">
        <v>48</v>
      </c>
      <c r="E9" s="371" t="s">
        <v>53</v>
      </c>
      <c r="F9" s="372"/>
      <c r="G9" s="372"/>
      <c r="H9" s="373"/>
      <c r="I9" s="246" t="s">
        <v>517</v>
      </c>
      <c r="J9" t="s">
        <v>74</v>
      </c>
      <c r="P9" s="43" t="s">
        <v>76</v>
      </c>
      <c r="Q9" s="43"/>
      <c r="R9" s="43"/>
      <c r="S9" s="43"/>
      <c r="T9" s="43"/>
      <c r="U9" s="43"/>
      <c r="V9" s="43"/>
      <c r="W9" s="43"/>
      <c r="X9" s="43"/>
      <c r="Y9" s="43"/>
      <c r="Z9" s="43"/>
      <c r="AA9" s="43"/>
    </row>
    <row r="10" spans="1:27" ht="48" customHeight="1" thickBot="1" x14ac:dyDescent="0.4">
      <c r="A10" s="6" t="s">
        <v>4</v>
      </c>
      <c r="B10" s="5"/>
      <c r="C10" s="3" t="s">
        <v>3</v>
      </c>
      <c r="E10" s="37" t="s">
        <v>75</v>
      </c>
      <c r="F10" s="38" t="s">
        <v>147</v>
      </c>
      <c r="G10" s="38" t="s">
        <v>146</v>
      </c>
      <c r="H10" s="38" t="s">
        <v>90</v>
      </c>
      <c r="I10" s="38" t="s">
        <v>144</v>
      </c>
      <c r="J10" s="362" t="s">
        <v>92</v>
      </c>
      <c r="K10" s="374"/>
      <c r="L10" s="374"/>
      <c r="M10" s="374"/>
      <c r="N10" s="374"/>
      <c r="P10" s="43" t="s">
        <v>77</v>
      </c>
      <c r="Q10" s="48">
        <v>0.9</v>
      </c>
      <c r="R10" s="46">
        <v>0.8</v>
      </c>
      <c r="S10" s="46">
        <v>0.7</v>
      </c>
      <c r="T10" s="47">
        <v>0.6</v>
      </c>
      <c r="U10" s="48">
        <v>0.5</v>
      </c>
      <c r="V10" s="46">
        <v>0.4</v>
      </c>
      <c r="W10" s="46">
        <v>0.3</v>
      </c>
      <c r="X10" s="46">
        <v>0.2</v>
      </c>
      <c r="Y10" s="46">
        <v>0.1</v>
      </c>
      <c r="Z10" s="46">
        <v>0.05</v>
      </c>
      <c r="AA10" s="45">
        <v>18537</v>
      </c>
    </row>
    <row r="11" spans="1:27" ht="19.5" customHeight="1" x14ac:dyDescent="0.35">
      <c r="A11" s="12" t="s">
        <v>49</v>
      </c>
      <c r="B11" s="12" t="s">
        <v>517</v>
      </c>
      <c r="C11" s="3"/>
      <c r="E11" s="33">
        <v>2012</v>
      </c>
      <c r="F11" s="33"/>
      <c r="G11" s="33"/>
      <c r="H11" s="33"/>
      <c r="I11" s="5"/>
      <c r="J11" s="362"/>
      <c r="K11" s="374"/>
      <c r="L11" s="374"/>
      <c r="M11" s="374"/>
      <c r="N11" s="374"/>
      <c r="P11" s="43">
        <v>2011</v>
      </c>
      <c r="Q11" s="43">
        <v>1030</v>
      </c>
      <c r="R11" s="43">
        <v>1035</v>
      </c>
      <c r="S11" s="43">
        <v>1040</v>
      </c>
      <c r="T11" s="43">
        <v>1050</v>
      </c>
      <c r="U11" s="43">
        <v>1070</v>
      </c>
      <c r="V11" s="43">
        <v>1075</v>
      </c>
      <c r="W11" s="43">
        <v>1090</v>
      </c>
      <c r="X11" s="43">
        <v>1095</v>
      </c>
      <c r="Y11" s="43">
        <v>1110</v>
      </c>
      <c r="Z11" s="43">
        <v>1110</v>
      </c>
      <c r="AA11" s="43">
        <v>1.0373829999999999</v>
      </c>
    </row>
    <row r="12" spans="1:27" ht="15" customHeight="1" x14ac:dyDescent="0.35">
      <c r="A12" s="12" t="s">
        <v>50</v>
      </c>
      <c r="B12" s="12"/>
      <c r="C12" s="3"/>
      <c r="E12" s="33">
        <v>2013</v>
      </c>
      <c r="F12" s="33"/>
      <c r="G12" s="33"/>
      <c r="H12" s="33"/>
      <c r="I12" s="5"/>
      <c r="J12" s="375" t="s">
        <v>91</v>
      </c>
      <c r="K12" s="376"/>
      <c r="L12" s="376"/>
      <c r="M12" s="376"/>
      <c r="N12" s="376"/>
      <c r="P12" s="43">
        <v>2012</v>
      </c>
      <c r="Q12" s="43">
        <v>1050</v>
      </c>
      <c r="R12" s="43">
        <v>1055</v>
      </c>
      <c r="S12" s="43">
        <v>1060</v>
      </c>
      <c r="T12" s="43">
        <v>1070</v>
      </c>
      <c r="U12" s="43">
        <v>1090</v>
      </c>
      <c r="V12" s="43">
        <v>1095</v>
      </c>
      <c r="W12" s="43">
        <v>1115</v>
      </c>
      <c r="X12" s="43">
        <v>1120</v>
      </c>
      <c r="Y12" s="43">
        <v>1125</v>
      </c>
      <c r="Z12" s="43">
        <v>1135</v>
      </c>
      <c r="AA12" s="43">
        <v>1.0321100000000001</v>
      </c>
    </row>
    <row r="13" spans="1:27" x14ac:dyDescent="0.35">
      <c r="A13" s="12" t="s">
        <v>51</v>
      </c>
      <c r="B13" s="12"/>
      <c r="C13" s="3" t="s">
        <v>52</v>
      </c>
      <c r="E13" s="33">
        <v>2014</v>
      </c>
      <c r="F13" s="33"/>
      <c r="G13" s="33"/>
      <c r="H13" s="33"/>
      <c r="I13" s="5"/>
      <c r="J13" s="375"/>
      <c r="K13" s="376"/>
      <c r="L13" s="376"/>
      <c r="M13" s="376"/>
      <c r="N13" s="376"/>
      <c r="P13" s="43">
        <v>2013</v>
      </c>
      <c r="Q13" s="43">
        <v>1065</v>
      </c>
      <c r="R13" s="43">
        <v>1070</v>
      </c>
      <c r="S13" s="43">
        <v>1075</v>
      </c>
      <c r="T13" s="43">
        <v>1085</v>
      </c>
      <c r="U13" s="43">
        <v>1105</v>
      </c>
      <c r="V13" s="43">
        <v>1110</v>
      </c>
      <c r="W13" s="43">
        <v>1130</v>
      </c>
      <c r="X13" s="43">
        <v>1135</v>
      </c>
      <c r="Y13" s="43">
        <v>1150</v>
      </c>
      <c r="Z13" s="43">
        <v>1150</v>
      </c>
      <c r="AA13" s="43">
        <v>1.040724</v>
      </c>
    </row>
    <row r="14" spans="1:27" ht="21.75" customHeight="1" x14ac:dyDescent="0.35">
      <c r="A14" s="12" t="s">
        <v>53</v>
      </c>
      <c r="B14" s="24"/>
      <c r="C14" s="3"/>
      <c r="E14" s="33">
        <v>2015</v>
      </c>
      <c r="F14" s="33"/>
      <c r="G14" s="33"/>
      <c r="H14" s="33"/>
      <c r="I14" s="5"/>
      <c r="J14" s="375"/>
      <c r="K14" s="376"/>
      <c r="L14" s="376"/>
      <c r="M14" s="376"/>
      <c r="N14" s="376"/>
      <c r="P14" s="43">
        <v>2014</v>
      </c>
      <c r="Q14" s="43">
        <v>1080</v>
      </c>
      <c r="R14" s="43">
        <v>1085</v>
      </c>
      <c r="S14" s="43">
        <v>1090</v>
      </c>
      <c r="T14" s="43">
        <v>1100</v>
      </c>
      <c r="U14" s="43">
        <v>1120</v>
      </c>
      <c r="V14" s="43">
        <v>1125</v>
      </c>
      <c r="W14" s="43">
        <v>1145</v>
      </c>
      <c r="X14" s="43">
        <v>1150</v>
      </c>
      <c r="Y14" s="43">
        <v>1165</v>
      </c>
      <c r="Z14" s="43">
        <v>1170</v>
      </c>
      <c r="AA14" s="43">
        <v>1.040179</v>
      </c>
    </row>
    <row r="15" spans="1:27" x14ac:dyDescent="0.35">
      <c r="A15" s="239" t="s">
        <v>41</v>
      </c>
      <c r="B15" s="379" t="s">
        <v>97</v>
      </c>
      <c r="E15" s="33">
        <v>2016</v>
      </c>
      <c r="F15" s="33"/>
      <c r="G15" s="33"/>
      <c r="H15" s="33"/>
      <c r="I15" s="5"/>
      <c r="J15" s="375"/>
      <c r="K15" s="376"/>
      <c r="L15" s="376"/>
      <c r="M15" s="376"/>
      <c r="N15" s="376"/>
      <c r="P15" s="43">
        <v>2015</v>
      </c>
      <c r="Q15" s="43">
        <v>1095</v>
      </c>
      <c r="R15" s="43">
        <v>1100</v>
      </c>
      <c r="S15" s="43">
        <v>1105</v>
      </c>
      <c r="T15" s="43">
        <v>1115</v>
      </c>
      <c r="U15" s="43">
        <v>1135</v>
      </c>
      <c r="V15" s="43">
        <v>1140</v>
      </c>
      <c r="W15" s="43">
        <v>1160</v>
      </c>
      <c r="X15" s="43">
        <v>1165</v>
      </c>
      <c r="Y15" s="43">
        <v>1170</v>
      </c>
      <c r="Z15" s="43">
        <v>1180</v>
      </c>
      <c r="AA15" s="43">
        <v>1.030837</v>
      </c>
    </row>
    <row r="16" spans="1:27" ht="60.75" customHeight="1" x14ac:dyDescent="0.35">
      <c r="A16" s="239" t="s">
        <v>7</v>
      </c>
      <c r="B16" s="380"/>
      <c r="C16" s="3" t="s">
        <v>21</v>
      </c>
      <c r="E16" s="33">
        <v>2017</v>
      </c>
      <c r="F16" s="33"/>
      <c r="G16" s="33"/>
      <c r="H16" s="33"/>
      <c r="I16" s="5"/>
      <c r="J16" s="377"/>
      <c r="K16" s="378"/>
      <c r="L16" s="378"/>
      <c r="M16" s="378"/>
      <c r="N16" s="378"/>
      <c r="P16" s="43">
        <v>2016</v>
      </c>
      <c r="Q16" s="43">
        <v>1105</v>
      </c>
      <c r="R16" s="43">
        <v>1110</v>
      </c>
      <c r="S16" s="43">
        <v>1115</v>
      </c>
      <c r="T16" s="43">
        <v>1125</v>
      </c>
      <c r="U16" s="43">
        <v>1145</v>
      </c>
      <c r="V16" s="43">
        <v>1150</v>
      </c>
      <c r="W16" s="43">
        <v>1170</v>
      </c>
      <c r="X16" s="43">
        <v>1175</v>
      </c>
      <c r="Y16" s="43">
        <v>1190</v>
      </c>
      <c r="Z16" s="43">
        <v>1195</v>
      </c>
      <c r="AA16" s="43">
        <v>1.039301</v>
      </c>
    </row>
    <row r="17" spans="1:27" x14ac:dyDescent="0.35">
      <c r="A17" s="239" t="s">
        <v>72</v>
      </c>
      <c r="B17" s="239"/>
      <c r="C17" s="3" t="s">
        <v>73</v>
      </c>
      <c r="E17" s="33">
        <v>2018</v>
      </c>
      <c r="F17" s="33"/>
      <c r="G17" s="33"/>
      <c r="H17" s="33"/>
      <c r="I17" s="5"/>
      <c r="J17" s="34" t="s">
        <v>89</v>
      </c>
      <c r="K17" s="35"/>
      <c r="L17" s="35"/>
      <c r="M17" s="35"/>
      <c r="N17" s="36"/>
      <c r="P17" s="43">
        <v>2017</v>
      </c>
      <c r="Q17" s="43">
        <v>1115</v>
      </c>
      <c r="R17" s="43">
        <v>1120</v>
      </c>
      <c r="S17" s="43">
        <v>1125</v>
      </c>
      <c r="T17" s="43">
        <v>1135</v>
      </c>
      <c r="U17" s="43">
        <v>1155</v>
      </c>
      <c r="V17" s="43">
        <v>1160</v>
      </c>
      <c r="W17" s="43">
        <v>1180</v>
      </c>
      <c r="X17" s="43">
        <v>1185</v>
      </c>
      <c r="Y17" s="43">
        <v>1195</v>
      </c>
      <c r="Z17" s="43">
        <v>1205</v>
      </c>
      <c r="AA17" s="43">
        <v>1.034632</v>
      </c>
    </row>
    <row r="18" spans="1:27" x14ac:dyDescent="0.35">
      <c r="A18" s="239" t="s">
        <v>68</v>
      </c>
      <c r="B18" s="245"/>
      <c r="C18" s="3" t="s">
        <v>69</v>
      </c>
      <c r="E18" s="33">
        <v>2019</v>
      </c>
      <c r="F18" s="33"/>
      <c r="G18" s="33"/>
      <c r="H18" s="33"/>
      <c r="I18" s="5"/>
      <c r="J18" s="353"/>
      <c r="K18" s="354"/>
      <c r="L18" s="354"/>
      <c r="M18" s="354"/>
      <c r="N18" s="355"/>
      <c r="P18" s="43">
        <v>2018</v>
      </c>
      <c r="Q18" s="43">
        <v>1125</v>
      </c>
      <c r="R18" s="43">
        <v>1130</v>
      </c>
      <c r="S18" s="43">
        <v>1140</v>
      </c>
      <c r="T18" s="43">
        <v>1150</v>
      </c>
      <c r="U18" s="43">
        <v>1170</v>
      </c>
      <c r="V18" s="43">
        <v>1175</v>
      </c>
      <c r="W18" s="43">
        <v>1195</v>
      </c>
      <c r="X18" s="43">
        <v>1200</v>
      </c>
      <c r="Y18" s="43">
        <v>1215</v>
      </c>
      <c r="Z18" s="43">
        <v>1215</v>
      </c>
      <c r="AA18" s="43">
        <v>1.038462</v>
      </c>
    </row>
    <row r="19" spans="1:27" ht="21" customHeight="1" x14ac:dyDescent="0.35">
      <c r="A19" s="239" t="s">
        <v>67</v>
      </c>
      <c r="B19" s="239"/>
      <c r="C19" s="3" t="s">
        <v>70</v>
      </c>
      <c r="E19" s="33">
        <v>2020</v>
      </c>
      <c r="F19" s="33"/>
      <c r="G19" s="33"/>
      <c r="H19" s="33"/>
      <c r="I19" s="5"/>
      <c r="J19" s="356"/>
      <c r="K19" s="357"/>
      <c r="L19" s="357"/>
      <c r="M19" s="357"/>
      <c r="N19" s="358"/>
      <c r="P19" s="43">
        <v>2019</v>
      </c>
      <c r="Q19" s="43">
        <v>1135</v>
      </c>
      <c r="R19" s="43">
        <v>1140</v>
      </c>
      <c r="S19" s="43">
        <v>1150</v>
      </c>
      <c r="T19" s="43">
        <v>1160</v>
      </c>
      <c r="U19" s="43">
        <v>1180</v>
      </c>
      <c r="V19" s="43">
        <v>1185</v>
      </c>
      <c r="W19" s="43">
        <v>1205</v>
      </c>
      <c r="X19" s="43">
        <v>1210</v>
      </c>
      <c r="Y19" s="43">
        <v>1225</v>
      </c>
      <c r="Z19" s="43">
        <v>1230</v>
      </c>
      <c r="AA19" s="43">
        <v>1.0381359999999999</v>
      </c>
    </row>
    <row r="20" spans="1:27" ht="48.75" customHeight="1" x14ac:dyDescent="0.35">
      <c r="A20" s="6" t="s">
        <v>98</v>
      </c>
      <c r="B20" s="243" t="s">
        <v>99</v>
      </c>
      <c r="C20" s="3" t="s">
        <v>58</v>
      </c>
      <c r="E20" s="33">
        <v>2021</v>
      </c>
      <c r="F20" s="33"/>
      <c r="G20" s="33"/>
      <c r="H20" s="33"/>
      <c r="I20" s="5"/>
      <c r="J20" s="359"/>
      <c r="K20" s="360"/>
      <c r="L20" s="360"/>
      <c r="M20" s="360"/>
      <c r="N20" s="361"/>
      <c r="P20" s="43">
        <v>2020</v>
      </c>
      <c r="Q20" s="43">
        <v>1145</v>
      </c>
      <c r="R20" s="43">
        <v>1150</v>
      </c>
      <c r="S20" s="43">
        <v>1155</v>
      </c>
      <c r="T20" s="43">
        <v>1170</v>
      </c>
      <c r="U20" s="43">
        <v>1190</v>
      </c>
      <c r="V20" s="43">
        <v>1195</v>
      </c>
      <c r="W20" s="43">
        <v>1215</v>
      </c>
      <c r="X20" s="43">
        <v>1225</v>
      </c>
      <c r="Y20" s="43">
        <v>1235</v>
      </c>
      <c r="Z20" s="43">
        <v>1240</v>
      </c>
      <c r="AA20" s="43">
        <v>1.0378149999999999</v>
      </c>
    </row>
    <row r="21" spans="1:27" s="2" customFormat="1" x14ac:dyDescent="0.35">
      <c r="A21" s="6" t="s">
        <v>5</v>
      </c>
      <c r="B21" s="22">
        <v>4500000</v>
      </c>
      <c r="C21" s="3" t="s">
        <v>6</v>
      </c>
      <c r="E21" s="33">
        <v>2022</v>
      </c>
      <c r="F21" s="33"/>
      <c r="G21" s="33"/>
      <c r="H21" s="33"/>
      <c r="I21" s="5"/>
      <c r="P21" s="43" t="s">
        <v>78</v>
      </c>
      <c r="Q21" s="43"/>
      <c r="R21" s="43"/>
      <c r="S21" s="43"/>
      <c r="T21" s="43"/>
      <c r="U21" s="43"/>
      <c r="V21" s="43"/>
      <c r="W21" s="43"/>
      <c r="X21" s="43"/>
      <c r="Y21" s="43"/>
      <c r="Z21" s="43"/>
      <c r="AA21" s="43"/>
    </row>
    <row r="22" spans="1:27" s="2" customFormat="1" ht="34.5" customHeight="1" x14ac:dyDescent="0.35">
      <c r="A22" s="5" t="s">
        <v>55</v>
      </c>
      <c r="B22" s="23" t="s">
        <v>659</v>
      </c>
      <c r="C22" s="3" t="s">
        <v>54</v>
      </c>
      <c r="E22" s="33">
        <v>2023</v>
      </c>
      <c r="F22" s="33"/>
      <c r="G22" s="33"/>
      <c r="H22" s="33"/>
      <c r="I22" s="5"/>
      <c r="J22" s="362" t="s">
        <v>96</v>
      </c>
      <c r="K22" s="363"/>
      <c r="L22" s="363"/>
      <c r="M22" s="363"/>
      <c r="N22" s="363"/>
      <c r="P22" s="43" t="s">
        <v>79</v>
      </c>
      <c r="Q22" s="43">
        <v>1030</v>
      </c>
      <c r="R22" s="43">
        <v>1035</v>
      </c>
      <c r="S22" s="43">
        <v>1035</v>
      </c>
      <c r="T22" s="43">
        <v>1035</v>
      </c>
      <c r="U22" s="43">
        <v>1045</v>
      </c>
      <c r="V22" s="43">
        <v>1050</v>
      </c>
      <c r="W22" s="43">
        <v>1055</v>
      </c>
      <c r="X22" s="43">
        <v>1055</v>
      </c>
      <c r="Y22" s="43">
        <v>1060</v>
      </c>
      <c r="Z22" s="43">
        <v>1070</v>
      </c>
      <c r="AA22" s="43">
        <v>1.014354</v>
      </c>
    </row>
    <row r="23" spans="1:27" ht="30.75" customHeight="1" x14ac:dyDescent="0.35">
      <c r="A23" s="5" t="s">
        <v>56</v>
      </c>
      <c r="B23" s="22"/>
      <c r="C23" s="3" t="s">
        <v>57</v>
      </c>
      <c r="E23" s="33">
        <v>2024</v>
      </c>
      <c r="F23" s="33"/>
      <c r="G23" s="33"/>
      <c r="H23" s="33"/>
      <c r="I23" s="5"/>
      <c r="J23" s="362"/>
      <c r="K23" s="363"/>
      <c r="L23" s="363"/>
      <c r="M23" s="363"/>
      <c r="N23" s="363"/>
      <c r="P23" s="43" t="s">
        <v>80</v>
      </c>
      <c r="Q23" s="43">
        <v>1040</v>
      </c>
      <c r="R23" s="43">
        <v>1045</v>
      </c>
      <c r="S23" s="43">
        <v>1045</v>
      </c>
      <c r="T23" s="43">
        <v>1045</v>
      </c>
      <c r="U23" s="43">
        <v>1055</v>
      </c>
      <c r="V23" s="43">
        <v>1060</v>
      </c>
      <c r="W23" s="43">
        <v>1065</v>
      </c>
      <c r="X23" s="43">
        <v>1065</v>
      </c>
      <c r="Y23" s="43">
        <v>1070</v>
      </c>
      <c r="Z23" s="43">
        <v>1080</v>
      </c>
      <c r="AA23" s="43">
        <v>1.0142180000000001</v>
      </c>
    </row>
    <row r="24" spans="1:27" s="2" customFormat="1" x14ac:dyDescent="0.35">
      <c r="A24" s="18"/>
      <c r="B24" s="19"/>
      <c r="C24" s="3"/>
      <c r="E24" s="33">
        <v>2025</v>
      </c>
      <c r="F24" s="33"/>
      <c r="G24" s="33"/>
      <c r="H24" s="33"/>
      <c r="I24" s="5"/>
      <c r="J24" s="362"/>
      <c r="K24" s="363"/>
      <c r="L24" s="363"/>
      <c r="M24" s="363"/>
      <c r="N24" s="363"/>
      <c r="P24" s="43" t="s">
        <v>81</v>
      </c>
      <c r="Q24" s="43">
        <v>1050</v>
      </c>
      <c r="R24" s="43">
        <v>1055</v>
      </c>
      <c r="S24" s="43">
        <v>1055</v>
      </c>
      <c r="T24" s="43">
        <v>1055</v>
      </c>
      <c r="U24" s="43">
        <v>1065</v>
      </c>
      <c r="V24" s="43">
        <v>1070</v>
      </c>
      <c r="W24" s="43">
        <v>1075</v>
      </c>
      <c r="X24" s="43">
        <v>1075</v>
      </c>
      <c r="Y24" s="43">
        <v>1080</v>
      </c>
      <c r="Z24" s="43">
        <v>1095</v>
      </c>
      <c r="AA24" s="43">
        <v>1.0140849999999999</v>
      </c>
    </row>
    <row r="25" spans="1:27" x14ac:dyDescent="0.35">
      <c r="A25" s="364" t="s">
        <v>71</v>
      </c>
      <c r="B25" s="364"/>
      <c r="E25" s="33">
        <v>2026</v>
      </c>
      <c r="F25" s="33"/>
      <c r="G25" s="33"/>
      <c r="H25" s="33"/>
      <c r="I25" s="5"/>
      <c r="P25" s="43" t="s">
        <v>82</v>
      </c>
      <c r="Q25" s="43">
        <v>1055</v>
      </c>
      <c r="R25" s="43">
        <v>1060</v>
      </c>
      <c r="S25" s="43">
        <v>1060</v>
      </c>
      <c r="T25" s="43">
        <v>1060</v>
      </c>
      <c r="U25" s="43">
        <v>1070</v>
      </c>
      <c r="V25" s="43">
        <v>1075</v>
      </c>
      <c r="W25" s="43">
        <v>1080</v>
      </c>
      <c r="X25" s="43">
        <v>1080</v>
      </c>
      <c r="Y25" s="43">
        <v>1085</v>
      </c>
      <c r="Z25" s="43">
        <v>1095</v>
      </c>
      <c r="AA25" s="43">
        <v>1.014019</v>
      </c>
    </row>
    <row r="26" spans="1:27" x14ac:dyDescent="0.35">
      <c r="A26" s="5" t="s">
        <v>28</v>
      </c>
      <c r="B26" s="5"/>
      <c r="E26" s="33">
        <v>2027</v>
      </c>
      <c r="F26" s="33"/>
      <c r="G26" s="33"/>
      <c r="H26" s="33"/>
      <c r="I26" s="5"/>
      <c r="P26" s="43" t="s">
        <v>83</v>
      </c>
      <c r="Q26" s="43">
        <v>1060</v>
      </c>
      <c r="R26" s="43">
        <v>1065</v>
      </c>
      <c r="S26" s="43">
        <v>1065</v>
      </c>
      <c r="T26" s="43">
        <v>1065</v>
      </c>
      <c r="U26" s="43">
        <v>1075</v>
      </c>
      <c r="V26" s="43">
        <v>1080</v>
      </c>
      <c r="W26" s="43">
        <v>1085</v>
      </c>
      <c r="X26" s="43">
        <v>1085</v>
      </c>
      <c r="Y26" s="43">
        <v>1090</v>
      </c>
      <c r="Z26" s="43">
        <v>1110</v>
      </c>
      <c r="AA26" s="43">
        <v>1.0139530000000001</v>
      </c>
    </row>
    <row r="27" spans="1:27" x14ac:dyDescent="0.35">
      <c r="A27" s="5" t="s">
        <v>29</v>
      </c>
      <c r="B27" s="5"/>
      <c r="E27" s="33">
        <v>2028</v>
      </c>
      <c r="F27" s="33"/>
      <c r="G27" s="33"/>
      <c r="H27" s="33"/>
      <c r="I27" s="5"/>
      <c r="P27" s="43" t="s">
        <v>84</v>
      </c>
      <c r="Q27" s="43">
        <v>1065</v>
      </c>
      <c r="R27" s="43">
        <v>1070</v>
      </c>
      <c r="S27" s="43">
        <v>1070</v>
      </c>
      <c r="T27" s="43">
        <v>1070</v>
      </c>
      <c r="U27" s="43">
        <v>1080</v>
      </c>
      <c r="V27" s="43">
        <v>1085</v>
      </c>
      <c r="W27" s="43">
        <v>1090</v>
      </c>
      <c r="X27" s="43">
        <v>1090</v>
      </c>
      <c r="Y27" s="43">
        <v>1100</v>
      </c>
      <c r="Z27" s="43">
        <v>1110</v>
      </c>
      <c r="AA27" s="43">
        <v>1.018519</v>
      </c>
    </row>
    <row r="28" spans="1:27" ht="39.75" customHeight="1" x14ac:dyDescent="0.35">
      <c r="A28" s="5" t="s">
        <v>30</v>
      </c>
      <c r="B28" s="23"/>
      <c r="C28" s="1" t="s">
        <v>43</v>
      </c>
      <c r="E28" s="33">
        <v>2029</v>
      </c>
      <c r="F28" s="33"/>
      <c r="G28" s="33"/>
      <c r="H28" s="33"/>
      <c r="I28" s="5"/>
      <c r="P28" s="43" t="s">
        <v>85</v>
      </c>
      <c r="Q28" s="43">
        <v>1075</v>
      </c>
      <c r="R28" s="43">
        <v>1080</v>
      </c>
      <c r="S28" s="43">
        <v>1080</v>
      </c>
      <c r="T28" s="43">
        <v>1080</v>
      </c>
      <c r="U28" s="43">
        <v>1090</v>
      </c>
      <c r="V28" s="43">
        <v>1095</v>
      </c>
      <c r="W28" s="43">
        <v>1100</v>
      </c>
      <c r="X28" s="43">
        <v>1100</v>
      </c>
      <c r="Y28" s="43">
        <v>1105</v>
      </c>
      <c r="Z28" s="43">
        <v>1120</v>
      </c>
      <c r="AA28" s="43">
        <v>1.0137609999999999</v>
      </c>
    </row>
    <row r="29" spans="1:27" x14ac:dyDescent="0.35">
      <c r="A29" s="5" t="s">
        <v>44</v>
      </c>
      <c r="B29" s="5"/>
      <c r="E29" s="33">
        <v>2030</v>
      </c>
      <c r="F29" s="33"/>
      <c r="G29" s="33"/>
      <c r="H29" s="33"/>
      <c r="I29" s="5"/>
      <c r="P29" s="43" t="s">
        <v>86</v>
      </c>
      <c r="Q29" s="43">
        <v>1080</v>
      </c>
      <c r="R29" s="43">
        <v>1085</v>
      </c>
      <c r="S29" s="43">
        <v>1085</v>
      </c>
      <c r="T29" s="43">
        <v>1085</v>
      </c>
      <c r="U29" s="43">
        <v>1095</v>
      </c>
      <c r="V29" s="43">
        <v>1100</v>
      </c>
      <c r="W29" s="43">
        <v>1105</v>
      </c>
      <c r="X29" s="43">
        <v>1105</v>
      </c>
      <c r="Y29" s="43">
        <v>1110</v>
      </c>
      <c r="Z29" s="43">
        <v>1120</v>
      </c>
      <c r="AA29" s="43">
        <v>1.0136989999999999</v>
      </c>
    </row>
    <row r="30" spans="1:27" x14ac:dyDescent="0.35">
      <c r="A30" s="5" t="s">
        <v>47</v>
      </c>
      <c r="B30" s="5"/>
      <c r="E30" s="33">
        <v>2031</v>
      </c>
      <c r="F30" s="33"/>
      <c r="G30" s="33"/>
      <c r="H30" s="33"/>
      <c r="I30" s="5"/>
      <c r="P30" s="43" t="s">
        <v>87</v>
      </c>
      <c r="Q30" s="43">
        <v>1085</v>
      </c>
      <c r="R30" s="43">
        <v>1090</v>
      </c>
      <c r="S30" s="43">
        <v>1090</v>
      </c>
      <c r="T30" s="43">
        <v>1090</v>
      </c>
      <c r="U30" s="43">
        <v>1100</v>
      </c>
      <c r="V30" s="43">
        <v>1105</v>
      </c>
      <c r="W30" s="43">
        <v>1110</v>
      </c>
      <c r="X30" s="43">
        <v>1110</v>
      </c>
      <c r="Y30" s="43">
        <v>1115</v>
      </c>
      <c r="Z30" s="43">
        <v>1125</v>
      </c>
      <c r="AA30" s="43">
        <v>1.013636</v>
      </c>
    </row>
    <row r="31" spans="1:27" x14ac:dyDescent="0.35">
      <c r="A31" s="5" t="s">
        <v>45</v>
      </c>
      <c r="B31" s="5"/>
      <c r="P31" s="43" t="s">
        <v>88</v>
      </c>
      <c r="Q31" s="43">
        <v>1090</v>
      </c>
      <c r="R31" s="43">
        <v>1095</v>
      </c>
      <c r="S31" s="43">
        <v>1095</v>
      </c>
      <c r="T31" s="43">
        <v>1095</v>
      </c>
      <c r="U31" s="43">
        <v>1105</v>
      </c>
      <c r="V31" s="43">
        <v>1110</v>
      </c>
      <c r="W31" s="43">
        <v>1115</v>
      </c>
      <c r="X31" s="43">
        <v>1115</v>
      </c>
      <c r="Y31" s="43">
        <v>1120</v>
      </c>
      <c r="Z31" s="43">
        <v>1130</v>
      </c>
      <c r="AA31" s="43">
        <v>1.0135749999999999</v>
      </c>
    </row>
    <row r="32" spans="1:27" x14ac:dyDescent="0.35">
      <c r="A32" s="5" t="s">
        <v>46</v>
      </c>
      <c r="B32" s="5"/>
      <c r="E32" s="32"/>
      <c r="F32" s="32"/>
      <c r="G32" s="32"/>
      <c r="H32" s="32"/>
      <c r="I32" s="2"/>
    </row>
    <row r="33" spans="1:16" s="2" customFormat="1" ht="16.5" customHeight="1" x14ac:dyDescent="0.35">
      <c r="A33" s="93"/>
      <c r="B33" s="94"/>
      <c r="C33" s="3"/>
      <c r="E33" s="26"/>
      <c r="F33" s="26"/>
      <c r="G33" s="26"/>
      <c r="H33" s="26"/>
      <c r="I33"/>
      <c r="P33" s="136"/>
    </row>
    <row r="34" spans="1:16" x14ac:dyDescent="0.35">
      <c r="A34" s="80"/>
      <c r="B34" s="80"/>
    </row>
    <row r="56" spans="1:2" customFormat="1" x14ac:dyDescent="0.35">
      <c r="A56" s="80"/>
      <c r="B56" s="80"/>
    </row>
    <row r="57" spans="1:2" customFormat="1" x14ac:dyDescent="0.35">
      <c r="A57" s="92"/>
      <c r="B57" s="80"/>
    </row>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pageSetup scale="56"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AA57"/>
  <sheetViews>
    <sheetView zoomScale="80" zoomScaleNormal="80" workbookViewId="0"/>
  </sheetViews>
  <sheetFormatPr defaultRowHeight="14.5" x14ac:dyDescent="0.35"/>
  <cols>
    <col min="1" max="1" width="63.6328125" customWidth="1"/>
    <col min="2" max="2" width="73.453125" customWidth="1"/>
    <col min="3" max="3" width="44.453125" style="1" customWidth="1"/>
    <col min="5" max="5" width="9.08984375" style="26"/>
    <col min="6" max="6" width="14.453125" style="26" customWidth="1"/>
    <col min="7" max="7" width="15.453125" style="26" customWidth="1"/>
    <col min="8" max="8" width="18" style="26" customWidth="1"/>
    <col min="9" max="9" width="15.6328125" customWidth="1"/>
    <col min="16" max="16" width="11.453125" style="135" customWidth="1"/>
  </cols>
  <sheetData>
    <row r="1" spans="1:27" ht="62.25" customHeight="1" x14ac:dyDescent="0.45">
      <c r="A1" s="125" t="s">
        <v>547</v>
      </c>
      <c r="B1" s="52"/>
      <c r="D1" s="365" t="s">
        <v>649</v>
      </c>
      <c r="E1" s="366"/>
      <c r="F1" s="366"/>
      <c r="G1" s="366"/>
      <c r="H1" s="367"/>
    </row>
    <row r="2" spans="1:27" x14ac:dyDescent="0.35">
      <c r="A2" s="238">
        <v>43252</v>
      </c>
    </row>
    <row r="3" spans="1:27" ht="15" customHeight="1" x14ac:dyDescent="0.35">
      <c r="A3" s="4" t="s">
        <v>8</v>
      </c>
      <c r="B3" s="4"/>
    </row>
    <row r="4" spans="1:27" ht="15" customHeight="1" x14ac:dyDescent="0.35">
      <c r="A4" s="15" t="s">
        <v>9</v>
      </c>
      <c r="B4" s="15"/>
    </row>
    <row r="5" spans="1:27" x14ac:dyDescent="0.35">
      <c r="C5" s="1" t="s">
        <v>31</v>
      </c>
    </row>
    <row r="6" spans="1:27" x14ac:dyDescent="0.35">
      <c r="A6" s="368" t="s">
        <v>10</v>
      </c>
      <c r="B6" s="369"/>
      <c r="C6" s="3"/>
    </row>
    <row r="7" spans="1:27" ht="21" customHeight="1" x14ac:dyDescent="0.35">
      <c r="A7" s="6" t="s">
        <v>0</v>
      </c>
      <c r="B7" s="5"/>
      <c r="C7" s="3"/>
    </row>
    <row r="8" spans="1:27" ht="60" customHeight="1" x14ac:dyDescent="0.35">
      <c r="A8" s="6" t="s">
        <v>2</v>
      </c>
      <c r="B8" s="202" t="s">
        <v>673</v>
      </c>
      <c r="C8" s="3"/>
      <c r="E8" s="370" t="s">
        <v>100</v>
      </c>
      <c r="F8" s="370"/>
      <c r="G8" s="370"/>
      <c r="H8" s="370"/>
      <c r="I8" s="370"/>
    </row>
    <row r="9" spans="1:27" ht="15" thickBot="1" x14ac:dyDescent="0.4">
      <c r="A9" s="6" t="s">
        <v>1</v>
      </c>
      <c r="B9" s="5"/>
      <c r="C9" s="3" t="s">
        <v>48</v>
      </c>
      <c r="E9" s="371" t="s">
        <v>53</v>
      </c>
      <c r="F9" s="372"/>
      <c r="G9" s="372"/>
      <c r="H9" s="373"/>
      <c r="I9" s="246" t="s">
        <v>517</v>
      </c>
      <c r="J9" t="s">
        <v>74</v>
      </c>
      <c r="P9" s="43" t="s">
        <v>76</v>
      </c>
      <c r="Q9" s="43"/>
      <c r="R9" s="43"/>
      <c r="S9" s="43"/>
      <c r="T9" s="43"/>
      <c r="U9" s="43"/>
      <c r="V9" s="43"/>
      <c r="W9" s="43"/>
      <c r="X9" s="43"/>
      <c r="Y9" s="43"/>
      <c r="Z9" s="43"/>
      <c r="AA9" s="43"/>
    </row>
    <row r="10" spans="1:27" ht="48" customHeight="1" thickBot="1" x14ac:dyDescent="0.4">
      <c r="A10" s="6" t="s">
        <v>4</v>
      </c>
      <c r="B10" s="5"/>
      <c r="C10" s="3" t="s">
        <v>3</v>
      </c>
      <c r="E10" s="37" t="s">
        <v>75</v>
      </c>
      <c r="F10" s="38" t="s">
        <v>147</v>
      </c>
      <c r="G10" s="38" t="s">
        <v>146</v>
      </c>
      <c r="H10" s="38" t="s">
        <v>90</v>
      </c>
      <c r="I10" s="38" t="s">
        <v>144</v>
      </c>
      <c r="J10" s="362" t="s">
        <v>92</v>
      </c>
      <c r="K10" s="374"/>
      <c r="L10" s="374"/>
      <c r="M10" s="374"/>
      <c r="N10" s="374"/>
      <c r="P10" s="43" t="s">
        <v>77</v>
      </c>
      <c r="Q10" s="48">
        <v>0.9</v>
      </c>
      <c r="R10" s="46">
        <v>0.8</v>
      </c>
      <c r="S10" s="46">
        <v>0.7</v>
      </c>
      <c r="T10" s="47">
        <v>0.6</v>
      </c>
      <c r="U10" s="48">
        <v>0.5</v>
      </c>
      <c r="V10" s="46">
        <v>0.4</v>
      </c>
      <c r="W10" s="46">
        <v>0.3</v>
      </c>
      <c r="X10" s="46">
        <v>0.2</v>
      </c>
      <c r="Y10" s="46">
        <v>0.1</v>
      </c>
      <c r="Z10" s="46">
        <v>0.05</v>
      </c>
      <c r="AA10" s="45">
        <v>18537</v>
      </c>
    </row>
    <row r="11" spans="1:27" ht="19.5" customHeight="1" x14ac:dyDescent="0.35">
      <c r="A11" s="12" t="s">
        <v>49</v>
      </c>
      <c r="B11" s="12" t="s">
        <v>517</v>
      </c>
      <c r="C11" s="3"/>
      <c r="E11" s="33">
        <v>2012</v>
      </c>
      <c r="F11" s="33"/>
      <c r="G11" s="33"/>
      <c r="H11" s="33"/>
      <c r="I11" s="5"/>
      <c r="J11" s="362"/>
      <c r="K11" s="374"/>
      <c r="L11" s="374"/>
      <c r="M11" s="374"/>
      <c r="N11" s="374"/>
      <c r="P11" s="43">
        <v>2011</v>
      </c>
      <c r="Q11" s="43">
        <v>1030</v>
      </c>
      <c r="R11" s="43">
        <v>1035</v>
      </c>
      <c r="S11" s="43">
        <v>1040</v>
      </c>
      <c r="T11" s="43">
        <v>1050</v>
      </c>
      <c r="U11" s="43">
        <v>1070</v>
      </c>
      <c r="V11" s="43">
        <v>1075</v>
      </c>
      <c r="W11" s="43">
        <v>1090</v>
      </c>
      <c r="X11" s="43">
        <v>1095</v>
      </c>
      <c r="Y11" s="43">
        <v>1110</v>
      </c>
      <c r="Z11" s="43">
        <v>1110</v>
      </c>
      <c r="AA11" s="43">
        <v>1.0373829999999999</v>
      </c>
    </row>
    <row r="12" spans="1:27" ht="15" customHeight="1" x14ac:dyDescent="0.35">
      <c r="A12" s="12" t="s">
        <v>50</v>
      </c>
      <c r="B12" s="12"/>
      <c r="C12" s="3"/>
      <c r="E12" s="33">
        <v>2013</v>
      </c>
      <c r="F12" s="33"/>
      <c r="G12" s="33"/>
      <c r="H12" s="33"/>
      <c r="I12" s="5"/>
      <c r="J12" s="375" t="s">
        <v>91</v>
      </c>
      <c r="K12" s="376"/>
      <c r="L12" s="376"/>
      <c r="M12" s="376"/>
      <c r="N12" s="376"/>
      <c r="P12" s="43">
        <v>2012</v>
      </c>
      <c r="Q12" s="43">
        <v>1050</v>
      </c>
      <c r="R12" s="43">
        <v>1055</v>
      </c>
      <c r="S12" s="43">
        <v>1060</v>
      </c>
      <c r="T12" s="43">
        <v>1070</v>
      </c>
      <c r="U12" s="43">
        <v>1090</v>
      </c>
      <c r="V12" s="43">
        <v>1095</v>
      </c>
      <c r="W12" s="43">
        <v>1115</v>
      </c>
      <c r="X12" s="43">
        <v>1120</v>
      </c>
      <c r="Y12" s="43">
        <v>1125</v>
      </c>
      <c r="Z12" s="43">
        <v>1135</v>
      </c>
      <c r="AA12" s="43">
        <v>1.0321100000000001</v>
      </c>
    </row>
    <row r="13" spans="1:27" x14ac:dyDescent="0.35">
      <c r="A13" s="11" t="s">
        <v>51</v>
      </c>
      <c r="B13" s="11"/>
      <c r="C13" s="3" t="s">
        <v>52</v>
      </c>
      <c r="E13" s="33">
        <v>2014</v>
      </c>
      <c r="F13" s="33"/>
      <c r="G13" s="33"/>
      <c r="H13" s="33"/>
      <c r="I13" s="5"/>
      <c r="J13" s="375"/>
      <c r="K13" s="376"/>
      <c r="L13" s="376"/>
      <c r="M13" s="376"/>
      <c r="N13" s="376"/>
      <c r="P13" s="43">
        <v>2013</v>
      </c>
      <c r="Q13" s="43">
        <v>1065</v>
      </c>
      <c r="R13" s="43">
        <v>1070</v>
      </c>
      <c r="S13" s="43">
        <v>1075</v>
      </c>
      <c r="T13" s="43">
        <v>1085</v>
      </c>
      <c r="U13" s="43">
        <v>1105</v>
      </c>
      <c r="V13" s="43">
        <v>1110</v>
      </c>
      <c r="W13" s="43">
        <v>1130</v>
      </c>
      <c r="X13" s="43">
        <v>1135</v>
      </c>
      <c r="Y13" s="43">
        <v>1150</v>
      </c>
      <c r="Z13" s="43">
        <v>1150</v>
      </c>
      <c r="AA13" s="43">
        <v>1.040724</v>
      </c>
    </row>
    <row r="14" spans="1:27" ht="21.75" customHeight="1" x14ac:dyDescent="0.35">
      <c r="A14" s="11" t="s">
        <v>53</v>
      </c>
      <c r="B14" s="162"/>
      <c r="C14" s="3"/>
      <c r="E14" s="33">
        <v>2015</v>
      </c>
      <c r="F14" s="33"/>
      <c r="G14" s="33"/>
      <c r="H14" s="33"/>
      <c r="I14" s="5"/>
      <c r="J14" s="375"/>
      <c r="K14" s="376"/>
      <c r="L14" s="376"/>
      <c r="M14" s="376"/>
      <c r="N14" s="376"/>
      <c r="P14" s="43">
        <v>2014</v>
      </c>
      <c r="Q14" s="43">
        <v>1080</v>
      </c>
      <c r="R14" s="43">
        <v>1085</v>
      </c>
      <c r="S14" s="43">
        <v>1090</v>
      </c>
      <c r="T14" s="43">
        <v>1100</v>
      </c>
      <c r="U14" s="43">
        <v>1120</v>
      </c>
      <c r="V14" s="43">
        <v>1125</v>
      </c>
      <c r="W14" s="43">
        <v>1145</v>
      </c>
      <c r="X14" s="43">
        <v>1150</v>
      </c>
      <c r="Y14" s="43">
        <v>1165</v>
      </c>
      <c r="Z14" s="43">
        <v>1170</v>
      </c>
      <c r="AA14" s="43">
        <v>1.040179</v>
      </c>
    </row>
    <row r="15" spans="1:27" x14ac:dyDescent="0.35">
      <c r="A15" s="239" t="s">
        <v>41</v>
      </c>
      <c r="B15" s="379" t="s">
        <v>97</v>
      </c>
      <c r="E15" s="33">
        <v>2016</v>
      </c>
      <c r="F15" s="33"/>
      <c r="G15" s="33"/>
      <c r="H15" s="33"/>
      <c r="I15" s="5"/>
      <c r="J15" s="375"/>
      <c r="K15" s="376"/>
      <c r="L15" s="376"/>
      <c r="M15" s="376"/>
      <c r="N15" s="376"/>
      <c r="P15" s="43">
        <v>2015</v>
      </c>
      <c r="Q15" s="43">
        <v>1095</v>
      </c>
      <c r="R15" s="43">
        <v>1100</v>
      </c>
      <c r="S15" s="43">
        <v>1105</v>
      </c>
      <c r="T15" s="43">
        <v>1115</v>
      </c>
      <c r="U15" s="43">
        <v>1135</v>
      </c>
      <c r="V15" s="43">
        <v>1140</v>
      </c>
      <c r="W15" s="43">
        <v>1160</v>
      </c>
      <c r="X15" s="43">
        <v>1165</v>
      </c>
      <c r="Y15" s="43">
        <v>1170</v>
      </c>
      <c r="Z15" s="43">
        <v>1180</v>
      </c>
      <c r="AA15" s="43">
        <v>1.030837</v>
      </c>
    </row>
    <row r="16" spans="1:27" ht="60.75" customHeight="1" x14ac:dyDescent="0.35">
      <c r="A16" s="239" t="s">
        <v>7</v>
      </c>
      <c r="B16" s="380"/>
      <c r="C16" s="3" t="s">
        <v>21</v>
      </c>
      <c r="E16" s="33">
        <v>2017</v>
      </c>
      <c r="F16" s="33"/>
      <c r="G16" s="33"/>
      <c r="H16" s="33"/>
      <c r="I16" s="5"/>
      <c r="J16" s="377"/>
      <c r="K16" s="378"/>
      <c r="L16" s="378"/>
      <c r="M16" s="378"/>
      <c r="N16" s="378"/>
      <c r="P16" s="43">
        <v>2016</v>
      </c>
      <c r="Q16" s="43">
        <v>1105</v>
      </c>
      <c r="R16" s="43">
        <v>1110</v>
      </c>
      <c r="S16" s="43">
        <v>1115</v>
      </c>
      <c r="T16" s="43">
        <v>1125</v>
      </c>
      <c r="U16" s="43">
        <v>1145</v>
      </c>
      <c r="V16" s="43">
        <v>1150</v>
      </c>
      <c r="W16" s="43">
        <v>1170</v>
      </c>
      <c r="X16" s="43">
        <v>1175</v>
      </c>
      <c r="Y16" s="43">
        <v>1190</v>
      </c>
      <c r="Z16" s="43">
        <v>1195</v>
      </c>
      <c r="AA16" s="43">
        <v>1.039301</v>
      </c>
    </row>
    <row r="17" spans="1:27" x14ac:dyDescent="0.35">
      <c r="A17" s="239" t="s">
        <v>72</v>
      </c>
      <c r="B17" s="239"/>
      <c r="C17" s="3" t="s">
        <v>73</v>
      </c>
      <c r="E17" s="33">
        <v>2018</v>
      </c>
      <c r="F17" s="33"/>
      <c r="G17" s="33"/>
      <c r="H17" s="33"/>
      <c r="I17" s="5"/>
      <c r="J17" s="34" t="s">
        <v>89</v>
      </c>
      <c r="K17" s="35"/>
      <c r="L17" s="35"/>
      <c r="M17" s="35"/>
      <c r="N17" s="36"/>
      <c r="P17" s="43">
        <v>2017</v>
      </c>
      <c r="Q17" s="43">
        <v>1115</v>
      </c>
      <c r="R17" s="43">
        <v>1120</v>
      </c>
      <c r="S17" s="43">
        <v>1125</v>
      </c>
      <c r="T17" s="43">
        <v>1135</v>
      </c>
      <c r="U17" s="43">
        <v>1155</v>
      </c>
      <c r="V17" s="43">
        <v>1160</v>
      </c>
      <c r="W17" s="43">
        <v>1180</v>
      </c>
      <c r="X17" s="43">
        <v>1185</v>
      </c>
      <c r="Y17" s="43">
        <v>1195</v>
      </c>
      <c r="Z17" s="43">
        <v>1205</v>
      </c>
      <c r="AA17" s="43">
        <v>1.034632</v>
      </c>
    </row>
    <row r="18" spans="1:27" x14ac:dyDescent="0.35">
      <c r="A18" s="239" t="s">
        <v>68</v>
      </c>
      <c r="B18" s="245"/>
      <c r="C18" s="3" t="s">
        <v>69</v>
      </c>
      <c r="E18" s="33">
        <v>2019</v>
      </c>
      <c r="F18" s="33"/>
      <c r="G18" s="33"/>
      <c r="H18" s="33"/>
      <c r="I18" s="5"/>
      <c r="J18" s="353"/>
      <c r="K18" s="354"/>
      <c r="L18" s="354"/>
      <c r="M18" s="354"/>
      <c r="N18" s="355"/>
      <c r="P18" s="43">
        <v>2018</v>
      </c>
      <c r="Q18" s="43">
        <v>1125</v>
      </c>
      <c r="R18" s="43">
        <v>1130</v>
      </c>
      <c r="S18" s="43">
        <v>1140</v>
      </c>
      <c r="T18" s="43">
        <v>1150</v>
      </c>
      <c r="U18" s="43">
        <v>1170</v>
      </c>
      <c r="V18" s="43">
        <v>1175</v>
      </c>
      <c r="W18" s="43">
        <v>1195</v>
      </c>
      <c r="X18" s="43">
        <v>1200</v>
      </c>
      <c r="Y18" s="43">
        <v>1215</v>
      </c>
      <c r="Z18" s="43">
        <v>1215</v>
      </c>
      <c r="AA18" s="43">
        <v>1.038462</v>
      </c>
    </row>
    <row r="19" spans="1:27" ht="21" customHeight="1" x14ac:dyDescent="0.35">
      <c r="A19" s="239" t="s">
        <v>67</v>
      </c>
      <c r="B19" s="239"/>
      <c r="C19" s="3" t="s">
        <v>70</v>
      </c>
      <c r="E19" s="33">
        <v>2020</v>
      </c>
      <c r="F19" s="33"/>
      <c r="G19" s="33"/>
      <c r="H19" s="33"/>
      <c r="I19" s="5"/>
      <c r="J19" s="356"/>
      <c r="K19" s="357"/>
      <c r="L19" s="357"/>
      <c r="M19" s="357"/>
      <c r="N19" s="358"/>
      <c r="P19" s="43">
        <v>2019</v>
      </c>
      <c r="Q19" s="43">
        <v>1135</v>
      </c>
      <c r="R19" s="43">
        <v>1140</v>
      </c>
      <c r="S19" s="43">
        <v>1150</v>
      </c>
      <c r="T19" s="43">
        <v>1160</v>
      </c>
      <c r="U19" s="43">
        <v>1180</v>
      </c>
      <c r="V19" s="43">
        <v>1185</v>
      </c>
      <c r="W19" s="43">
        <v>1205</v>
      </c>
      <c r="X19" s="43">
        <v>1210</v>
      </c>
      <c r="Y19" s="43">
        <v>1225</v>
      </c>
      <c r="Z19" s="43">
        <v>1230</v>
      </c>
      <c r="AA19" s="43">
        <v>1.0381359999999999</v>
      </c>
    </row>
    <row r="20" spans="1:27" ht="48.75" customHeight="1" x14ac:dyDescent="0.35">
      <c r="A20" s="6" t="s">
        <v>98</v>
      </c>
      <c r="B20" s="243" t="s">
        <v>99</v>
      </c>
      <c r="C20" s="3" t="s">
        <v>58</v>
      </c>
      <c r="E20" s="33">
        <v>2021</v>
      </c>
      <c r="F20" s="33"/>
      <c r="G20" s="33"/>
      <c r="H20" s="33"/>
      <c r="I20" s="5"/>
      <c r="J20" s="359"/>
      <c r="K20" s="360"/>
      <c r="L20" s="360"/>
      <c r="M20" s="360"/>
      <c r="N20" s="361"/>
      <c r="P20" s="43">
        <v>2020</v>
      </c>
      <c r="Q20" s="43">
        <v>1145</v>
      </c>
      <c r="R20" s="43">
        <v>1150</v>
      </c>
      <c r="S20" s="43">
        <v>1155</v>
      </c>
      <c r="T20" s="43">
        <v>1170</v>
      </c>
      <c r="U20" s="43">
        <v>1190</v>
      </c>
      <c r="V20" s="43">
        <v>1195</v>
      </c>
      <c r="W20" s="43">
        <v>1215</v>
      </c>
      <c r="X20" s="43">
        <v>1225</v>
      </c>
      <c r="Y20" s="43">
        <v>1235</v>
      </c>
      <c r="Z20" s="43">
        <v>1240</v>
      </c>
      <c r="AA20" s="43">
        <v>1.0378149999999999</v>
      </c>
    </row>
    <row r="21" spans="1:27" s="2" customFormat="1" x14ac:dyDescent="0.35">
      <c r="A21" s="6" t="s">
        <v>5</v>
      </c>
      <c r="B21" s="163">
        <v>7276000</v>
      </c>
      <c r="C21" s="3" t="s">
        <v>6</v>
      </c>
      <c r="E21" s="33">
        <v>2022</v>
      </c>
      <c r="F21" s="33"/>
      <c r="G21" s="33"/>
      <c r="H21" s="33"/>
      <c r="I21" s="5"/>
      <c r="P21" s="43" t="s">
        <v>78</v>
      </c>
      <c r="Q21" s="43"/>
      <c r="R21" s="43"/>
      <c r="S21" s="43"/>
      <c r="T21" s="43"/>
      <c r="U21" s="43"/>
      <c r="V21" s="43"/>
      <c r="W21" s="43"/>
      <c r="X21" s="43"/>
      <c r="Y21" s="43"/>
      <c r="Z21" s="43"/>
      <c r="AA21" s="43"/>
    </row>
    <row r="22" spans="1:27" s="2" customFormat="1" ht="34.5" customHeight="1" x14ac:dyDescent="0.35">
      <c r="A22" s="5" t="s">
        <v>55</v>
      </c>
      <c r="B22" s="23" t="s">
        <v>659</v>
      </c>
      <c r="C22" s="3" t="s">
        <v>54</v>
      </c>
      <c r="E22" s="33">
        <v>2023</v>
      </c>
      <c r="F22" s="33"/>
      <c r="G22" s="33"/>
      <c r="H22" s="33"/>
      <c r="I22" s="5"/>
      <c r="J22" s="362" t="s">
        <v>96</v>
      </c>
      <c r="K22" s="363"/>
      <c r="L22" s="363"/>
      <c r="M22" s="363"/>
      <c r="N22" s="363"/>
      <c r="P22" s="43" t="s">
        <v>79</v>
      </c>
      <c r="Q22" s="43">
        <v>1030</v>
      </c>
      <c r="R22" s="43">
        <v>1035</v>
      </c>
      <c r="S22" s="43">
        <v>1035</v>
      </c>
      <c r="T22" s="43">
        <v>1035</v>
      </c>
      <c r="U22" s="43">
        <v>1045</v>
      </c>
      <c r="V22" s="43">
        <v>1050</v>
      </c>
      <c r="W22" s="43">
        <v>1055</v>
      </c>
      <c r="X22" s="43">
        <v>1055</v>
      </c>
      <c r="Y22" s="43">
        <v>1060</v>
      </c>
      <c r="Z22" s="43">
        <v>1070</v>
      </c>
      <c r="AA22" s="43">
        <v>1.014354</v>
      </c>
    </row>
    <row r="23" spans="1:27" ht="30.75" customHeight="1" x14ac:dyDescent="0.35">
      <c r="A23" s="5" t="s">
        <v>56</v>
      </c>
      <c r="B23" s="22"/>
      <c r="C23" s="3" t="s">
        <v>57</v>
      </c>
      <c r="E23" s="33">
        <v>2024</v>
      </c>
      <c r="F23" s="33"/>
      <c r="G23" s="33"/>
      <c r="H23" s="33"/>
      <c r="I23" s="5"/>
      <c r="J23" s="362"/>
      <c r="K23" s="363"/>
      <c r="L23" s="363"/>
      <c r="M23" s="363"/>
      <c r="N23" s="363"/>
      <c r="P23" s="43" t="s">
        <v>80</v>
      </c>
      <c r="Q23" s="43">
        <v>1040</v>
      </c>
      <c r="R23" s="43">
        <v>1045</v>
      </c>
      <c r="S23" s="43">
        <v>1045</v>
      </c>
      <c r="T23" s="43">
        <v>1045</v>
      </c>
      <c r="U23" s="43">
        <v>1055</v>
      </c>
      <c r="V23" s="43">
        <v>1060</v>
      </c>
      <c r="W23" s="43">
        <v>1065</v>
      </c>
      <c r="X23" s="43">
        <v>1065</v>
      </c>
      <c r="Y23" s="43">
        <v>1070</v>
      </c>
      <c r="Z23" s="43">
        <v>1080</v>
      </c>
      <c r="AA23" s="43">
        <v>1.0142180000000001</v>
      </c>
    </row>
    <row r="24" spans="1:27" s="2" customFormat="1" x14ac:dyDescent="0.35">
      <c r="A24" s="18"/>
      <c r="B24" s="19"/>
      <c r="C24" s="3"/>
      <c r="E24" s="33">
        <v>2025</v>
      </c>
      <c r="F24" s="33"/>
      <c r="G24" s="33"/>
      <c r="H24" s="33"/>
      <c r="I24" s="5"/>
      <c r="J24" s="362"/>
      <c r="K24" s="363"/>
      <c r="L24" s="363"/>
      <c r="M24" s="363"/>
      <c r="N24" s="363"/>
      <c r="P24" s="43" t="s">
        <v>81</v>
      </c>
      <c r="Q24" s="43">
        <v>1050</v>
      </c>
      <c r="R24" s="43">
        <v>1055</v>
      </c>
      <c r="S24" s="43">
        <v>1055</v>
      </c>
      <c r="T24" s="43">
        <v>1055</v>
      </c>
      <c r="U24" s="43">
        <v>1065</v>
      </c>
      <c r="V24" s="43">
        <v>1070</v>
      </c>
      <c r="W24" s="43">
        <v>1075</v>
      </c>
      <c r="X24" s="43">
        <v>1075</v>
      </c>
      <c r="Y24" s="43">
        <v>1080</v>
      </c>
      <c r="Z24" s="43">
        <v>1095</v>
      </c>
      <c r="AA24" s="43">
        <v>1.0140849999999999</v>
      </c>
    </row>
    <row r="25" spans="1:27" x14ac:dyDescent="0.35">
      <c r="A25" s="364" t="s">
        <v>71</v>
      </c>
      <c r="B25" s="364"/>
      <c r="E25" s="33">
        <v>2026</v>
      </c>
      <c r="F25" s="33"/>
      <c r="G25" s="33"/>
      <c r="H25" s="33"/>
      <c r="I25" s="5"/>
      <c r="P25" s="43" t="s">
        <v>82</v>
      </c>
      <c r="Q25" s="43">
        <v>1055</v>
      </c>
      <c r="R25" s="43">
        <v>1060</v>
      </c>
      <c r="S25" s="43">
        <v>1060</v>
      </c>
      <c r="T25" s="43">
        <v>1060</v>
      </c>
      <c r="U25" s="43">
        <v>1070</v>
      </c>
      <c r="V25" s="43">
        <v>1075</v>
      </c>
      <c r="W25" s="43">
        <v>1080</v>
      </c>
      <c r="X25" s="43">
        <v>1080</v>
      </c>
      <c r="Y25" s="43">
        <v>1085</v>
      </c>
      <c r="Z25" s="43">
        <v>1095</v>
      </c>
      <c r="AA25" s="43">
        <v>1.014019</v>
      </c>
    </row>
    <row r="26" spans="1:27" x14ac:dyDescent="0.35">
      <c r="A26" s="5" t="s">
        <v>28</v>
      </c>
      <c r="B26" s="5"/>
      <c r="E26" s="33">
        <v>2027</v>
      </c>
      <c r="F26" s="33"/>
      <c r="G26" s="33"/>
      <c r="H26" s="33"/>
      <c r="I26" s="5"/>
      <c r="P26" s="43" t="s">
        <v>83</v>
      </c>
      <c r="Q26" s="43">
        <v>1060</v>
      </c>
      <c r="R26" s="43">
        <v>1065</v>
      </c>
      <c r="S26" s="43">
        <v>1065</v>
      </c>
      <c r="T26" s="43">
        <v>1065</v>
      </c>
      <c r="U26" s="43">
        <v>1075</v>
      </c>
      <c r="V26" s="43">
        <v>1080</v>
      </c>
      <c r="W26" s="43">
        <v>1085</v>
      </c>
      <c r="X26" s="43">
        <v>1085</v>
      </c>
      <c r="Y26" s="43">
        <v>1090</v>
      </c>
      <c r="Z26" s="43">
        <v>1110</v>
      </c>
      <c r="AA26" s="43">
        <v>1.0139530000000001</v>
      </c>
    </row>
    <row r="27" spans="1:27" x14ac:dyDescent="0.35">
      <c r="A27" s="5" t="s">
        <v>29</v>
      </c>
      <c r="B27" s="5"/>
      <c r="E27" s="33">
        <v>2028</v>
      </c>
      <c r="F27" s="33"/>
      <c r="G27" s="33"/>
      <c r="H27" s="33"/>
      <c r="I27" s="5"/>
      <c r="P27" s="43" t="s">
        <v>84</v>
      </c>
      <c r="Q27" s="43">
        <v>1065</v>
      </c>
      <c r="R27" s="43">
        <v>1070</v>
      </c>
      <c r="S27" s="43">
        <v>1070</v>
      </c>
      <c r="T27" s="43">
        <v>1070</v>
      </c>
      <c r="U27" s="43">
        <v>1080</v>
      </c>
      <c r="V27" s="43">
        <v>1085</v>
      </c>
      <c r="W27" s="43">
        <v>1090</v>
      </c>
      <c r="X27" s="43">
        <v>1090</v>
      </c>
      <c r="Y27" s="43">
        <v>1100</v>
      </c>
      <c r="Z27" s="43">
        <v>1110</v>
      </c>
      <c r="AA27" s="43">
        <v>1.018519</v>
      </c>
    </row>
    <row r="28" spans="1:27" ht="39.75" customHeight="1" x14ac:dyDescent="0.35">
      <c r="A28" s="5" t="s">
        <v>30</v>
      </c>
      <c r="B28" s="23"/>
      <c r="C28" s="1" t="s">
        <v>43</v>
      </c>
      <c r="E28" s="33">
        <v>2029</v>
      </c>
      <c r="F28" s="33"/>
      <c r="G28" s="33"/>
      <c r="H28" s="33"/>
      <c r="I28" s="5"/>
      <c r="P28" s="43" t="s">
        <v>85</v>
      </c>
      <c r="Q28" s="43">
        <v>1075</v>
      </c>
      <c r="R28" s="43">
        <v>1080</v>
      </c>
      <c r="S28" s="43">
        <v>1080</v>
      </c>
      <c r="T28" s="43">
        <v>1080</v>
      </c>
      <c r="U28" s="43">
        <v>1090</v>
      </c>
      <c r="V28" s="43">
        <v>1095</v>
      </c>
      <c r="W28" s="43">
        <v>1100</v>
      </c>
      <c r="X28" s="43">
        <v>1100</v>
      </c>
      <c r="Y28" s="43">
        <v>1105</v>
      </c>
      <c r="Z28" s="43">
        <v>1120</v>
      </c>
      <c r="AA28" s="43">
        <v>1.0137609999999999</v>
      </c>
    </row>
    <row r="29" spans="1:27" x14ac:dyDescent="0.35">
      <c r="A29" s="5" t="s">
        <v>44</v>
      </c>
      <c r="B29" s="5"/>
      <c r="E29" s="33">
        <v>2030</v>
      </c>
      <c r="F29" s="33"/>
      <c r="G29" s="33"/>
      <c r="H29" s="33"/>
      <c r="I29" s="5"/>
      <c r="P29" s="43" t="s">
        <v>86</v>
      </c>
      <c r="Q29" s="43">
        <v>1080</v>
      </c>
      <c r="R29" s="43">
        <v>1085</v>
      </c>
      <c r="S29" s="43">
        <v>1085</v>
      </c>
      <c r="T29" s="43">
        <v>1085</v>
      </c>
      <c r="U29" s="43">
        <v>1095</v>
      </c>
      <c r="V29" s="43">
        <v>1100</v>
      </c>
      <c r="W29" s="43">
        <v>1105</v>
      </c>
      <c r="X29" s="43">
        <v>1105</v>
      </c>
      <c r="Y29" s="43">
        <v>1110</v>
      </c>
      <c r="Z29" s="43">
        <v>1120</v>
      </c>
      <c r="AA29" s="43">
        <v>1.0136989999999999</v>
      </c>
    </row>
    <row r="30" spans="1:27" x14ac:dyDescent="0.35">
      <c r="A30" s="5" t="s">
        <v>47</v>
      </c>
      <c r="B30" s="5"/>
      <c r="E30" s="33">
        <v>2031</v>
      </c>
      <c r="F30" s="33"/>
      <c r="G30" s="33"/>
      <c r="H30" s="33"/>
      <c r="I30" s="5"/>
      <c r="P30" s="43" t="s">
        <v>87</v>
      </c>
      <c r="Q30" s="43">
        <v>1085</v>
      </c>
      <c r="R30" s="43">
        <v>1090</v>
      </c>
      <c r="S30" s="43">
        <v>1090</v>
      </c>
      <c r="T30" s="43">
        <v>1090</v>
      </c>
      <c r="U30" s="43">
        <v>1100</v>
      </c>
      <c r="V30" s="43">
        <v>1105</v>
      </c>
      <c r="W30" s="43">
        <v>1110</v>
      </c>
      <c r="X30" s="43">
        <v>1110</v>
      </c>
      <c r="Y30" s="43">
        <v>1115</v>
      </c>
      <c r="Z30" s="43">
        <v>1125</v>
      </c>
      <c r="AA30" s="43">
        <v>1.013636</v>
      </c>
    </row>
    <row r="31" spans="1:27" x14ac:dyDescent="0.35">
      <c r="A31" s="5" t="s">
        <v>45</v>
      </c>
      <c r="B31" s="5"/>
      <c r="P31" s="43" t="s">
        <v>88</v>
      </c>
      <c r="Q31" s="43">
        <v>1090</v>
      </c>
      <c r="R31" s="43">
        <v>1095</v>
      </c>
      <c r="S31" s="43">
        <v>1095</v>
      </c>
      <c r="T31" s="43">
        <v>1095</v>
      </c>
      <c r="U31" s="43">
        <v>1105</v>
      </c>
      <c r="V31" s="43">
        <v>1110</v>
      </c>
      <c r="W31" s="43">
        <v>1115</v>
      </c>
      <c r="X31" s="43">
        <v>1115</v>
      </c>
      <c r="Y31" s="43">
        <v>1120</v>
      </c>
      <c r="Z31" s="43">
        <v>1130</v>
      </c>
      <c r="AA31" s="43">
        <v>1.0135749999999999</v>
      </c>
    </row>
    <row r="32" spans="1:27" x14ac:dyDescent="0.35">
      <c r="A32" s="5" t="s">
        <v>46</v>
      </c>
      <c r="B32" s="5"/>
      <c r="E32" s="32"/>
      <c r="F32" s="32"/>
      <c r="G32" s="32"/>
      <c r="H32" s="32"/>
      <c r="I32" s="2"/>
    </row>
    <row r="33" spans="1:16" s="2" customFormat="1" ht="16.5" customHeight="1" x14ac:dyDescent="0.35">
      <c r="A33" s="93"/>
      <c r="B33" s="94"/>
      <c r="C33" s="3"/>
      <c r="E33" s="26"/>
      <c r="F33" s="26"/>
      <c r="G33" s="26"/>
      <c r="H33" s="26"/>
      <c r="I33"/>
      <c r="P33" s="136"/>
    </row>
    <row r="34" spans="1:16" x14ac:dyDescent="0.35">
      <c r="A34" s="80"/>
      <c r="B34" s="80"/>
    </row>
    <row r="56" spans="1:2" customFormat="1" x14ac:dyDescent="0.35">
      <c r="A56" s="80"/>
      <c r="B56" s="80"/>
    </row>
    <row r="57" spans="1:2" customFormat="1" x14ac:dyDescent="0.35">
      <c r="A57" s="92"/>
      <c r="B57" s="80"/>
    </row>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pageSetup scale="56"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AA57"/>
  <sheetViews>
    <sheetView zoomScale="80" zoomScaleNormal="80" workbookViewId="0"/>
  </sheetViews>
  <sheetFormatPr defaultRowHeight="14.5" x14ac:dyDescent="0.35"/>
  <cols>
    <col min="1" max="1" width="63.6328125" customWidth="1"/>
    <col min="2" max="2" width="73.453125" customWidth="1"/>
    <col min="3" max="3" width="44.453125" style="1" customWidth="1"/>
    <col min="5" max="5" width="9.08984375" style="26"/>
    <col min="6" max="6" width="14.453125" style="26" customWidth="1"/>
    <col min="7" max="7" width="15.453125" style="26" customWidth="1"/>
    <col min="8" max="8" width="18" style="26" customWidth="1"/>
    <col min="9" max="9" width="15.6328125" customWidth="1"/>
    <col min="16" max="16" width="11.453125" style="135" customWidth="1"/>
  </cols>
  <sheetData>
    <row r="1" spans="1:27" ht="62.25" customHeight="1" x14ac:dyDescent="0.45">
      <c r="A1" s="125" t="s">
        <v>545</v>
      </c>
      <c r="B1" s="52"/>
      <c r="D1" s="365" t="s">
        <v>649</v>
      </c>
      <c r="E1" s="366"/>
      <c r="F1" s="366"/>
      <c r="G1" s="366"/>
      <c r="H1" s="367"/>
    </row>
    <row r="2" spans="1:27" x14ac:dyDescent="0.35">
      <c r="A2" s="238">
        <v>43252</v>
      </c>
    </row>
    <row r="3" spans="1:27" ht="15" customHeight="1" x14ac:dyDescent="0.35">
      <c r="A3" s="4" t="s">
        <v>8</v>
      </c>
      <c r="B3" s="4"/>
    </row>
    <row r="4" spans="1:27" ht="15" customHeight="1" x14ac:dyDescent="0.35">
      <c r="A4" s="15" t="s">
        <v>9</v>
      </c>
      <c r="B4" s="15"/>
    </row>
    <row r="5" spans="1:27" x14ac:dyDescent="0.35">
      <c r="C5" s="1" t="s">
        <v>31</v>
      </c>
    </row>
    <row r="6" spans="1:27" x14ac:dyDescent="0.35">
      <c r="A6" s="368" t="s">
        <v>10</v>
      </c>
      <c r="B6" s="369"/>
      <c r="C6" s="3"/>
    </row>
    <row r="7" spans="1:27" ht="21" customHeight="1" x14ac:dyDescent="0.35">
      <c r="A7" s="6" t="s">
        <v>0</v>
      </c>
      <c r="B7" s="5"/>
      <c r="C7" s="3"/>
    </row>
    <row r="8" spans="1:27" ht="45.75" customHeight="1" x14ac:dyDescent="0.35">
      <c r="A8" s="6" t="s">
        <v>2</v>
      </c>
      <c r="B8" s="202" t="s">
        <v>674</v>
      </c>
      <c r="C8" s="3"/>
      <c r="E8" s="370" t="s">
        <v>100</v>
      </c>
      <c r="F8" s="370"/>
      <c r="G8" s="370"/>
      <c r="H8" s="370"/>
      <c r="I8" s="370"/>
    </row>
    <row r="9" spans="1:27" ht="15" thickBot="1" x14ac:dyDescent="0.4">
      <c r="A9" s="6" t="s">
        <v>1</v>
      </c>
      <c r="B9" s="5"/>
      <c r="C9" s="3" t="s">
        <v>48</v>
      </c>
      <c r="E9" s="371" t="s">
        <v>53</v>
      </c>
      <c r="F9" s="372"/>
      <c r="G9" s="372"/>
      <c r="H9" s="373"/>
      <c r="I9" s="246" t="s">
        <v>517</v>
      </c>
      <c r="J9" t="s">
        <v>74</v>
      </c>
      <c r="P9" s="43" t="s">
        <v>76</v>
      </c>
      <c r="Q9" s="43"/>
      <c r="R9" s="43"/>
      <c r="S9" s="43"/>
      <c r="T9" s="43"/>
      <c r="U9" s="43"/>
      <c r="V9" s="43"/>
      <c r="W9" s="43"/>
      <c r="X9" s="43"/>
      <c r="Y9" s="43"/>
      <c r="Z9" s="43"/>
      <c r="AA9" s="43"/>
    </row>
    <row r="10" spans="1:27" ht="48" customHeight="1" thickBot="1" x14ac:dyDescent="0.4">
      <c r="A10" s="6" t="s">
        <v>4</v>
      </c>
      <c r="B10" s="5"/>
      <c r="C10" s="3" t="s">
        <v>3</v>
      </c>
      <c r="E10" s="37" t="s">
        <v>75</v>
      </c>
      <c r="F10" s="38" t="s">
        <v>147</v>
      </c>
      <c r="G10" s="38" t="s">
        <v>146</v>
      </c>
      <c r="H10" s="38" t="s">
        <v>90</v>
      </c>
      <c r="I10" s="38" t="s">
        <v>144</v>
      </c>
      <c r="J10" s="362" t="s">
        <v>92</v>
      </c>
      <c r="K10" s="374"/>
      <c r="L10" s="374"/>
      <c r="M10" s="374"/>
      <c r="N10" s="374"/>
      <c r="P10" s="43" t="s">
        <v>77</v>
      </c>
      <c r="Q10" s="48">
        <v>0.9</v>
      </c>
      <c r="R10" s="46">
        <v>0.8</v>
      </c>
      <c r="S10" s="46">
        <v>0.7</v>
      </c>
      <c r="T10" s="47">
        <v>0.6</v>
      </c>
      <c r="U10" s="48">
        <v>0.5</v>
      </c>
      <c r="V10" s="46">
        <v>0.4</v>
      </c>
      <c r="W10" s="46">
        <v>0.3</v>
      </c>
      <c r="X10" s="46">
        <v>0.2</v>
      </c>
      <c r="Y10" s="46">
        <v>0.1</v>
      </c>
      <c r="Z10" s="46">
        <v>0.05</v>
      </c>
      <c r="AA10" s="45">
        <v>18537</v>
      </c>
    </row>
    <row r="11" spans="1:27" ht="19.5" customHeight="1" x14ac:dyDescent="0.35">
      <c r="A11" s="12" t="s">
        <v>49</v>
      </c>
      <c r="B11" s="12" t="s">
        <v>517</v>
      </c>
      <c r="C11" s="3"/>
      <c r="E11" s="33">
        <v>2012</v>
      </c>
      <c r="F11" s="33"/>
      <c r="G11" s="33"/>
      <c r="H11" s="33"/>
      <c r="I11" s="5"/>
      <c r="J11" s="362"/>
      <c r="K11" s="374"/>
      <c r="L11" s="374"/>
      <c r="M11" s="374"/>
      <c r="N11" s="374"/>
      <c r="P11" s="43">
        <v>2011</v>
      </c>
      <c r="Q11" s="43">
        <v>1030</v>
      </c>
      <c r="R11" s="43">
        <v>1035</v>
      </c>
      <c r="S11" s="43">
        <v>1040</v>
      </c>
      <c r="T11" s="43">
        <v>1050</v>
      </c>
      <c r="U11" s="43">
        <v>1070</v>
      </c>
      <c r="V11" s="43">
        <v>1075</v>
      </c>
      <c r="W11" s="43">
        <v>1090</v>
      </c>
      <c r="X11" s="43">
        <v>1095</v>
      </c>
      <c r="Y11" s="43">
        <v>1110</v>
      </c>
      <c r="Z11" s="43">
        <v>1110</v>
      </c>
      <c r="AA11" s="43">
        <v>1.0373829999999999</v>
      </c>
    </row>
    <row r="12" spans="1:27" ht="15" customHeight="1" x14ac:dyDescent="0.35">
      <c r="A12" s="12" t="s">
        <v>50</v>
      </c>
      <c r="B12" s="12"/>
      <c r="C12" s="3"/>
      <c r="E12" s="33">
        <v>2013</v>
      </c>
      <c r="F12" s="33"/>
      <c r="G12" s="33"/>
      <c r="H12" s="33"/>
      <c r="I12" s="5"/>
      <c r="J12" s="375" t="s">
        <v>91</v>
      </c>
      <c r="K12" s="376"/>
      <c r="L12" s="376"/>
      <c r="M12" s="376"/>
      <c r="N12" s="376"/>
      <c r="P12" s="43">
        <v>2012</v>
      </c>
      <c r="Q12" s="43">
        <v>1050</v>
      </c>
      <c r="R12" s="43">
        <v>1055</v>
      </c>
      <c r="S12" s="43">
        <v>1060</v>
      </c>
      <c r="T12" s="43">
        <v>1070</v>
      </c>
      <c r="U12" s="43">
        <v>1090</v>
      </c>
      <c r="V12" s="43">
        <v>1095</v>
      </c>
      <c r="W12" s="43">
        <v>1115</v>
      </c>
      <c r="X12" s="43">
        <v>1120</v>
      </c>
      <c r="Y12" s="43">
        <v>1125</v>
      </c>
      <c r="Z12" s="43">
        <v>1135</v>
      </c>
      <c r="AA12" s="43">
        <v>1.0321100000000001</v>
      </c>
    </row>
    <row r="13" spans="1:27" x14ac:dyDescent="0.35">
      <c r="A13" s="11" t="s">
        <v>51</v>
      </c>
      <c r="B13" s="11"/>
      <c r="C13" s="3" t="s">
        <v>52</v>
      </c>
      <c r="E13" s="33">
        <v>2014</v>
      </c>
      <c r="F13" s="33"/>
      <c r="G13" s="33"/>
      <c r="H13" s="33"/>
      <c r="I13" s="5"/>
      <c r="J13" s="375"/>
      <c r="K13" s="376"/>
      <c r="L13" s="376"/>
      <c r="M13" s="376"/>
      <c r="N13" s="376"/>
      <c r="P13" s="43">
        <v>2013</v>
      </c>
      <c r="Q13" s="43">
        <v>1065</v>
      </c>
      <c r="R13" s="43">
        <v>1070</v>
      </c>
      <c r="S13" s="43">
        <v>1075</v>
      </c>
      <c r="T13" s="43">
        <v>1085</v>
      </c>
      <c r="U13" s="43">
        <v>1105</v>
      </c>
      <c r="V13" s="43">
        <v>1110</v>
      </c>
      <c r="W13" s="43">
        <v>1130</v>
      </c>
      <c r="X13" s="43">
        <v>1135</v>
      </c>
      <c r="Y13" s="43">
        <v>1150</v>
      </c>
      <c r="Z13" s="43">
        <v>1150</v>
      </c>
      <c r="AA13" s="43">
        <v>1.040724</v>
      </c>
    </row>
    <row r="14" spans="1:27" ht="21.75" customHeight="1" x14ac:dyDescent="0.35">
      <c r="A14" s="11" t="s">
        <v>53</v>
      </c>
      <c r="B14" s="162"/>
      <c r="C14" s="3"/>
      <c r="E14" s="33">
        <v>2015</v>
      </c>
      <c r="F14" s="33"/>
      <c r="G14" s="33"/>
      <c r="H14" s="33"/>
      <c r="I14" s="5"/>
      <c r="J14" s="375"/>
      <c r="K14" s="376"/>
      <c r="L14" s="376"/>
      <c r="M14" s="376"/>
      <c r="N14" s="376"/>
      <c r="P14" s="43">
        <v>2014</v>
      </c>
      <c r="Q14" s="43">
        <v>1080</v>
      </c>
      <c r="R14" s="43">
        <v>1085</v>
      </c>
      <c r="S14" s="43">
        <v>1090</v>
      </c>
      <c r="T14" s="43">
        <v>1100</v>
      </c>
      <c r="U14" s="43">
        <v>1120</v>
      </c>
      <c r="V14" s="43">
        <v>1125</v>
      </c>
      <c r="W14" s="43">
        <v>1145</v>
      </c>
      <c r="X14" s="43">
        <v>1150</v>
      </c>
      <c r="Y14" s="43">
        <v>1165</v>
      </c>
      <c r="Z14" s="43">
        <v>1170</v>
      </c>
      <c r="AA14" s="43">
        <v>1.040179</v>
      </c>
    </row>
    <row r="15" spans="1:27" x14ac:dyDescent="0.35">
      <c r="A15" s="239" t="s">
        <v>41</v>
      </c>
      <c r="B15" s="379" t="s">
        <v>97</v>
      </c>
      <c r="E15" s="33">
        <v>2016</v>
      </c>
      <c r="F15" s="33"/>
      <c r="G15" s="33"/>
      <c r="H15" s="33"/>
      <c r="I15" s="5"/>
      <c r="J15" s="375"/>
      <c r="K15" s="376"/>
      <c r="L15" s="376"/>
      <c r="M15" s="376"/>
      <c r="N15" s="376"/>
      <c r="P15" s="43">
        <v>2015</v>
      </c>
      <c r="Q15" s="43">
        <v>1095</v>
      </c>
      <c r="R15" s="43">
        <v>1100</v>
      </c>
      <c r="S15" s="43">
        <v>1105</v>
      </c>
      <c r="T15" s="43">
        <v>1115</v>
      </c>
      <c r="U15" s="43">
        <v>1135</v>
      </c>
      <c r="V15" s="43">
        <v>1140</v>
      </c>
      <c r="W15" s="43">
        <v>1160</v>
      </c>
      <c r="X15" s="43">
        <v>1165</v>
      </c>
      <c r="Y15" s="43">
        <v>1170</v>
      </c>
      <c r="Z15" s="43">
        <v>1180</v>
      </c>
      <c r="AA15" s="43">
        <v>1.030837</v>
      </c>
    </row>
    <row r="16" spans="1:27" ht="60.75" customHeight="1" x14ac:dyDescent="0.35">
      <c r="A16" s="239" t="s">
        <v>7</v>
      </c>
      <c r="B16" s="380"/>
      <c r="C16" s="3" t="s">
        <v>21</v>
      </c>
      <c r="E16" s="33">
        <v>2017</v>
      </c>
      <c r="F16" s="33"/>
      <c r="G16" s="33"/>
      <c r="H16" s="33"/>
      <c r="I16" s="5"/>
      <c r="J16" s="377"/>
      <c r="K16" s="378"/>
      <c r="L16" s="378"/>
      <c r="M16" s="378"/>
      <c r="N16" s="378"/>
      <c r="P16" s="43">
        <v>2016</v>
      </c>
      <c r="Q16" s="43">
        <v>1105</v>
      </c>
      <c r="R16" s="43">
        <v>1110</v>
      </c>
      <c r="S16" s="43">
        <v>1115</v>
      </c>
      <c r="T16" s="43">
        <v>1125</v>
      </c>
      <c r="U16" s="43">
        <v>1145</v>
      </c>
      <c r="V16" s="43">
        <v>1150</v>
      </c>
      <c r="W16" s="43">
        <v>1170</v>
      </c>
      <c r="X16" s="43">
        <v>1175</v>
      </c>
      <c r="Y16" s="43">
        <v>1190</v>
      </c>
      <c r="Z16" s="43">
        <v>1195</v>
      </c>
      <c r="AA16" s="43">
        <v>1.039301</v>
      </c>
    </row>
    <row r="17" spans="1:27" x14ac:dyDescent="0.35">
      <c r="A17" s="239" t="s">
        <v>72</v>
      </c>
      <c r="B17" s="239"/>
      <c r="C17" s="3" t="s">
        <v>73</v>
      </c>
      <c r="E17" s="33">
        <v>2018</v>
      </c>
      <c r="F17" s="33"/>
      <c r="G17" s="33"/>
      <c r="H17" s="33"/>
      <c r="I17" s="5"/>
      <c r="J17" s="34" t="s">
        <v>89</v>
      </c>
      <c r="K17" s="35"/>
      <c r="L17" s="35"/>
      <c r="M17" s="35"/>
      <c r="N17" s="36"/>
      <c r="P17" s="43">
        <v>2017</v>
      </c>
      <c r="Q17" s="43">
        <v>1115</v>
      </c>
      <c r="R17" s="43">
        <v>1120</v>
      </c>
      <c r="S17" s="43">
        <v>1125</v>
      </c>
      <c r="T17" s="43">
        <v>1135</v>
      </c>
      <c r="U17" s="43">
        <v>1155</v>
      </c>
      <c r="V17" s="43">
        <v>1160</v>
      </c>
      <c r="W17" s="43">
        <v>1180</v>
      </c>
      <c r="X17" s="43">
        <v>1185</v>
      </c>
      <c r="Y17" s="43">
        <v>1195</v>
      </c>
      <c r="Z17" s="43">
        <v>1205</v>
      </c>
      <c r="AA17" s="43">
        <v>1.034632</v>
      </c>
    </row>
    <row r="18" spans="1:27" x14ac:dyDescent="0.35">
      <c r="A18" s="239" t="s">
        <v>68</v>
      </c>
      <c r="B18" s="245"/>
      <c r="C18" s="3" t="s">
        <v>69</v>
      </c>
      <c r="E18" s="33">
        <v>2019</v>
      </c>
      <c r="F18" s="33"/>
      <c r="G18" s="33"/>
      <c r="H18" s="33"/>
      <c r="I18" s="5"/>
      <c r="J18" s="353"/>
      <c r="K18" s="354"/>
      <c r="L18" s="354"/>
      <c r="M18" s="354"/>
      <c r="N18" s="355"/>
      <c r="P18" s="43">
        <v>2018</v>
      </c>
      <c r="Q18" s="43">
        <v>1125</v>
      </c>
      <c r="R18" s="43">
        <v>1130</v>
      </c>
      <c r="S18" s="43">
        <v>1140</v>
      </c>
      <c r="T18" s="43">
        <v>1150</v>
      </c>
      <c r="U18" s="43">
        <v>1170</v>
      </c>
      <c r="V18" s="43">
        <v>1175</v>
      </c>
      <c r="W18" s="43">
        <v>1195</v>
      </c>
      <c r="X18" s="43">
        <v>1200</v>
      </c>
      <c r="Y18" s="43">
        <v>1215</v>
      </c>
      <c r="Z18" s="43">
        <v>1215</v>
      </c>
      <c r="AA18" s="43">
        <v>1.038462</v>
      </c>
    </row>
    <row r="19" spans="1:27" ht="21" customHeight="1" x14ac:dyDescent="0.35">
      <c r="A19" s="239" t="s">
        <v>67</v>
      </c>
      <c r="B19" s="239"/>
      <c r="C19" s="3" t="s">
        <v>70</v>
      </c>
      <c r="E19" s="33">
        <v>2020</v>
      </c>
      <c r="F19" s="33"/>
      <c r="G19" s="33"/>
      <c r="H19" s="33"/>
      <c r="I19" s="5"/>
      <c r="J19" s="356"/>
      <c r="K19" s="357"/>
      <c r="L19" s="357"/>
      <c r="M19" s="357"/>
      <c r="N19" s="358"/>
      <c r="P19" s="43">
        <v>2019</v>
      </c>
      <c r="Q19" s="43">
        <v>1135</v>
      </c>
      <c r="R19" s="43">
        <v>1140</v>
      </c>
      <c r="S19" s="43">
        <v>1150</v>
      </c>
      <c r="T19" s="43">
        <v>1160</v>
      </c>
      <c r="U19" s="43">
        <v>1180</v>
      </c>
      <c r="V19" s="43">
        <v>1185</v>
      </c>
      <c r="W19" s="43">
        <v>1205</v>
      </c>
      <c r="X19" s="43">
        <v>1210</v>
      </c>
      <c r="Y19" s="43">
        <v>1225</v>
      </c>
      <c r="Z19" s="43">
        <v>1230</v>
      </c>
      <c r="AA19" s="43">
        <v>1.0381359999999999</v>
      </c>
    </row>
    <row r="20" spans="1:27" ht="48.75" customHeight="1" x14ac:dyDescent="0.35">
      <c r="A20" s="6" t="s">
        <v>98</v>
      </c>
      <c r="B20" s="243" t="s">
        <v>99</v>
      </c>
      <c r="C20" s="3" t="s">
        <v>58</v>
      </c>
      <c r="E20" s="33">
        <v>2021</v>
      </c>
      <c r="F20" s="33"/>
      <c r="G20" s="33"/>
      <c r="H20" s="33"/>
      <c r="I20" s="5"/>
      <c r="J20" s="359"/>
      <c r="K20" s="360"/>
      <c r="L20" s="360"/>
      <c r="M20" s="360"/>
      <c r="N20" s="361"/>
      <c r="P20" s="43">
        <v>2020</v>
      </c>
      <c r="Q20" s="43">
        <v>1145</v>
      </c>
      <c r="R20" s="43">
        <v>1150</v>
      </c>
      <c r="S20" s="43">
        <v>1155</v>
      </c>
      <c r="T20" s="43">
        <v>1170</v>
      </c>
      <c r="U20" s="43">
        <v>1190</v>
      </c>
      <c r="V20" s="43">
        <v>1195</v>
      </c>
      <c r="W20" s="43">
        <v>1215</v>
      </c>
      <c r="X20" s="43">
        <v>1225</v>
      </c>
      <c r="Y20" s="43">
        <v>1235</v>
      </c>
      <c r="Z20" s="43">
        <v>1240</v>
      </c>
      <c r="AA20" s="43">
        <v>1.0378149999999999</v>
      </c>
    </row>
    <row r="21" spans="1:27" s="2" customFormat="1" x14ac:dyDescent="0.35">
      <c r="A21" s="6" t="s">
        <v>5</v>
      </c>
      <c r="B21" s="22">
        <v>3300000</v>
      </c>
      <c r="C21" s="3" t="s">
        <v>6</v>
      </c>
      <c r="E21" s="33">
        <v>2022</v>
      </c>
      <c r="F21" s="33"/>
      <c r="G21" s="33"/>
      <c r="H21" s="33"/>
      <c r="I21" s="5"/>
      <c r="P21" s="43" t="s">
        <v>78</v>
      </c>
      <c r="Q21" s="43"/>
      <c r="R21" s="43"/>
      <c r="S21" s="43"/>
      <c r="T21" s="43"/>
      <c r="U21" s="43"/>
      <c r="V21" s="43"/>
      <c r="W21" s="43"/>
      <c r="X21" s="43"/>
      <c r="Y21" s="43"/>
      <c r="Z21" s="43"/>
      <c r="AA21" s="43"/>
    </row>
    <row r="22" spans="1:27" s="2" customFormat="1" ht="34.5" customHeight="1" x14ac:dyDescent="0.35">
      <c r="A22" s="5" t="s">
        <v>55</v>
      </c>
      <c r="B22" s="23" t="s">
        <v>659</v>
      </c>
      <c r="C22" s="3" t="s">
        <v>54</v>
      </c>
      <c r="E22" s="33">
        <v>2023</v>
      </c>
      <c r="F22" s="33"/>
      <c r="G22" s="33"/>
      <c r="H22" s="33"/>
      <c r="I22" s="5"/>
      <c r="J22" s="362" t="s">
        <v>96</v>
      </c>
      <c r="K22" s="363"/>
      <c r="L22" s="363"/>
      <c r="M22" s="363"/>
      <c r="N22" s="363"/>
      <c r="P22" s="43" t="s">
        <v>79</v>
      </c>
      <c r="Q22" s="43">
        <v>1030</v>
      </c>
      <c r="R22" s="43">
        <v>1035</v>
      </c>
      <c r="S22" s="43">
        <v>1035</v>
      </c>
      <c r="T22" s="43">
        <v>1035</v>
      </c>
      <c r="U22" s="43">
        <v>1045</v>
      </c>
      <c r="V22" s="43">
        <v>1050</v>
      </c>
      <c r="W22" s="43">
        <v>1055</v>
      </c>
      <c r="X22" s="43">
        <v>1055</v>
      </c>
      <c r="Y22" s="43">
        <v>1060</v>
      </c>
      <c r="Z22" s="43">
        <v>1070</v>
      </c>
      <c r="AA22" s="43">
        <v>1.014354</v>
      </c>
    </row>
    <row r="23" spans="1:27" ht="30.75" customHeight="1" x14ac:dyDescent="0.35">
      <c r="A23" s="5" t="s">
        <v>56</v>
      </c>
      <c r="B23" s="22"/>
      <c r="C23" s="3" t="s">
        <v>57</v>
      </c>
      <c r="E23" s="33">
        <v>2024</v>
      </c>
      <c r="F23" s="33"/>
      <c r="G23" s="33"/>
      <c r="H23" s="33"/>
      <c r="I23" s="5"/>
      <c r="J23" s="362"/>
      <c r="K23" s="363"/>
      <c r="L23" s="363"/>
      <c r="M23" s="363"/>
      <c r="N23" s="363"/>
      <c r="P23" s="43" t="s">
        <v>80</v>
      </c>
      <c r="Q23" s="43">
        <v>1040</v>
      </c>
      <c r="R23" s="43">
        <v>1045</v>
      </c>
      <c r="S23" s="43">
        <v>1045</v>
      </c>
      <c r="T23" s="43">
        <v>1045</v>
      </c>
      <c r="U23" s="43">
        <v>1055</v>
      </c>
      <c r="V23" s="43">
        <v>1060</v>
      </c>
      <c r="W23" s="43">
        <v>1065</v>
      </c>
      <c r="X23" s="43">
        <v>1065</v>
      </c>
      <c r="Y23" s="43">
        <v>1070</v>
      </c>
      <c r="Z23" s="43">
        <v>1080</v>
      </c>
      <c r="AA23" s="43">
        <v>1.0142180000000001</v>
      </c>
    </row>
    <row r="24" spans="1:27" s="2" customFormat="1" x14ac:dyDescent="0.35">
      <c r="A24" s="18"/>
      <c r="B24" s="19"/>
      <c r="C24" s="3"/>
      <c r="E24" s="33">
        <v>2025</v>
      </c>
      <c r="F24" s="33"/>
      <c r="G24" s="33"/>
      <c r="H24" s="33"/>
      <c r="I24" s="5"/>
      <c r="J24" s="362"/>
      <c r="K24" s="363"/>
      <c r="L24" s="363"/>
      <c r="M24" s="363"/>
      <c r="N24" s="363"/>
      <c r="P24" s="43" t="s">
        <v>81</v>
      </c>
      <c r="Q24" s="43">
        <v>1050</v>
      </c>
      <c r="R24" s="43">
        <v>1055</v>
      </c>
      <c r="S24" s="43">
        <v>1055</v>
      </c>
      <c r="T24" s="43">
        <v>1055</v>
      </c>
      <c r="U24" s="43">
        <v>1065</v>
      </c>
      <c r="V24" s="43">
        <v>1070</v>
      </c>
      <c r="W24" s="43">
        <v>1075</v>
      </c>
      <c r="X24" s="43">
        <v>1075</v>
      </c>
      <c r="Y24" s="43">
        <v>1080</v>
      </c>
      <c r="Z24" s="43">
        <v>1095</v>
      </c>
      <c r="AA24" s="43">
        <v>1.0140849999999999</v>
      </c>
    </row>
    <row r="25" spans="1:27" x14ac:dyDescent="0.35">
      <c r="A25" s="364" t="s">
        <v>71</v>
      </c>
      <c r="B25" s="364"/>
      <c r="E25" s="33">
        <v>2026</v>
      </c>
      <c r="F25" s="33"/>
      <c r="G25" s="33"/>
      <c r="H25" s="33"/>
      <c r="I25" s="5"/>
      <c r="P25" s="43" t="s">
        <v>82</v>
      </c>
      <c r="Q25" s="43">
        <v>1055</v>
      </c>
      <c r="R25" s="43">
        <v>1060</v>
      </c>
      <c r="S25" s="43">
        <v>1060</v>
      </c>
      <c r="T25" s="43">
        <v>1060</v>
      </c>
      <c r="U25" s="43">
        <v>1070</v>
      </c>
      <c r="V25" s="43">
        <v>1075</v>
      </c>
      <c r="W25" s="43">
        <v>1080</v>
      </c>
      <c r="X25" s="43">
        <v>1080</v>
      </c>
      <c r="Y25" s="43">
        <v>1085</v>
      </c>
      <c r="Z25" s="43">
        <v>1095</v>
      </c>
      <c r="AA25" s="43">
        <v>1.014019</v>
      </c>
    </row>
    <row r="26" spans="1:27" x14ac:dyDescent="0.35">
      <c r="A26" s="5" t="s">
        <v>28</v>
      </c>
      <c r="B26" s="5"/>
      <c r="E26" s="33">
        <v>2027</v>
      </c>
      <c r="F26" s="33"/>
      <c r="G26" s="33"/>
      <c r="H26" s="33"/>
      <c r="I26" s="5"/>
      <c r="P26" s="43" t="s">
        <v>83</v>
      </c>
      <c r="Q26" s="43">
        <v>1060</v>
      </c>
      <c r="R26" s="43">
        <v>1065</v>
      </c>
      <c r="S26" s="43">
        <v>1065</v>
      </c>
      <c r="T26" s="43">
        <v>1065</v>
      </c>
      <c r="U26" s="43">
        <v>1075</v>
      </c>
      <c r="V26" s="43">
        <v>1080</v>
      </c>
      <c r="W26" s="43">
        <v>1085</v>
      </c>
      <c r="X26" s="43">
        <v>1085</v>
      </c>
      <c r="Y26" s="43">
        <v>1090</v>
      </c>
      <c r="Z26" s="43">
        <v>1110</v>
      </c>
      <c r="AA26" s="43">
        <v>1.0139530000000001</v>
      </c>
    </row>
    <row r="27" spans="1:27" x14ac:dyDescent="0.35">
      <c r="A27" s="5" t="s">
        <v>29</v>
      </c>
      <c r="B27" s="5"/>
      <c r="E27" s="33">
        <v>2028</v>
      </c>
      <c r="F27" s="33"/>
      <c r="G27" s="33"/>
      <c r="H27" s="33"/>
      <c r="I27" s="5"/>
      <c r="P27" s="43" t="s">
        <v>84</v>
      </c>
      <c r="Q27" s="43">
        <v>1065</v>
      </c>
      <c r="R27" s="43">
        <v>1070</v>
      </c>
      <c r="S27" s="43">
        <v>1070</v>
      </c>
      <c r="T27" s="43">
        <v>1070</v>
      </c>
      <c r="U27" s="43">
        <v>1080</v>
      </c>
      <c r="V27" s="43">
        <v>1085</v>
      </c>
      <c r="W27" s="43">
        <v>1090</v>
      </c>
      <c r="X27" s="43">
        <v>1090</v>
      </c>
      <c r="Y27" s="43">
        <v>1100</v>
      </c>
      <c r="Z27" s="43">
        <v>1110</v>
      </c>
      <c r="AA27" s="43">
        <v>1.018519</v>
      </c>
    </row>
    <row r="28" spans="1:27" ht="39.75" customHeight="1" x14ac:dyDescent="0.35">
      <c r="A28" s="5" t="s">
        <v>30</v>
      </c>
      <c r="B28" s="23"/>
      <c r="C28" s="1" t="s">
        <v>43</v>
      </c>
      <c r="E28" s="33">
        <v>2029</v>
      </c>
      <c r="F28" s="33"/>
      <c r="G28" s="33"/>
      <c r="H28" s="33"/>
      <c r="I28" s="5"/>
      <c r="P28" s="43" t="s">
        <v>85</v>
      </c>
      <c r="Q28" s="43">
        <v>1075</v>
      </c>
      <c r="R28" s="43">
        <v>1080</v>
      </c>
      <c r="S28" s="43">
        <v>1080</v>
      </c>
      <c r="T28" s="43">
        <v>1080</v>
      </c>
      <c r="U28" s="43">
        <v>1090</v>
      </c>
      <c r="V28" s="43">
        <v>1095</v>
      </c>
      <c r="W28" s="43">
        <v>1100</v>
      </c>
      <c r="X28" s="43">
        <v>1100</v>
      </c>
      <c r="Y28" s="43">
        <v>1105</v>
      </c>
      <c r="Z28" s="43">
        <v>1120</v>
      </c>
      <c r="AA28" s="43">
        <v>1.0137609999999999</v>
      </c>
    </row>
    <row r="29" spans="1:27" x14ac:dyDescent="0.35">
      <c r="A29" s="5" t="s">
        <v>44</v>
      </c>
      <c r="B29" s="5"/>
      <c r="E29" s="33">
        <v>2030</v>
      </c>
      <c r="F29" s="33"/>
      <c r="G29" s="33"/>
      <c r="H29" s="33"/>
      <c r="I29" s="5"/>
      <c r="P29" s="43" t="s">
        <v>86</v>
      </c>
      <c r="Q29" s="43">
        <v>1080</v>
      </c>
      <c r="R29" s="43">
        <v>1085</v>
      </c>
      <c r="S29" s="43">
        <v>1085</v>
      </c>
      <c r="T29" s="43">
        <v>1085</v>
      </c>
      <c r="U29" s="43">
        <v>1095</v>
      </c>
      <c r="V29" s="43">
        <v>1100</v>
      </c>
      <c r="W29" s="43">
        <v>1105</v>
      </c>
      <c r="X29" s="43">
        <v>1105</v>
      </c>
      <c r="Y29" s="43">
        <v>1110</v>
      </c>
      <c r="Z29" s="43">
        <v>1120</v>
      </c>
      <c r="AA29" s="43">
        <v>1.0136989999999999</v>
      </c>
    </row>
    <row r="30" spans="1:27" x14ac:dyDescent="0.35">
      <c r="A30" s="5" t="s">
        <v>47</v>
      </c>
      <c r="B30" s="5"/>
      <c r="E30" s="33">
        <v>2031</v>
      </c>
      <c r="F30" s="33"/>
      <c r="G30" s="33"/>
      <c r="H30" s="33"/>
      <c r="I30" s="5"/>
      <c r="P30" s="43" t="s">
        <v>87</v>
      </c>
      <c r="Q30" s="43">
        <v>1085</v>
      </c>
      <c r="R30" s="43">
        <v>1090</v>
      </c>
      <c r="S30" s="43">
        <v>1090</v>
      </c>
      <c r="T30" s="43">
        <v>1090</v>
      </c>
      <c r="U30" s="43">
        <v>1100</v>
      </c>
      <c r="V30" s="43">
        <v>1105</v>
      </c>
      <c r="W30" s="43">
        <v>1110</v>
      </c>
      <c r="X30" s="43">
        <v>1110</v>
      </c>
      <c r="Y30" s="43">
        <v>1115</v>
      </c>
      <c r="Z30" s="43">
        <v>1125</v>
      </c>
      <c r="AA30" s="43">
        <v>1.013636</v>
      </c>
    </row>
    <row r="31" spans="1:27" x14ac:dyDescent="0.35">
      <c r="A31" s="5" t="s">
        <v>45</v>
      </c>
      <c r="B31" s="5"/>
      <c r="P31" s="43" t="s">
        <v>88</v>
      </c>
      <c r="Q31" s="43">
        <v>1090</v>
      </c>
      <c r="R31" s="43">
        <v>1095</v>
      </c>
      <c r="S31" s="43">
        <v>1095</v>
      </c>
      <c r="T31" s="43">
        <v>1095</v>
      </c>
      <c r="U31" s="43">
        <v>1105</v>
      </c>
      <c r="V31" s="43">
        <v>1110</v>
      </c>
      <c r="W31" s="43">
        <v>1115</v>
      </c>
      <c r="X31" s="43">
        <v>1115</v>
      </c>
      <c r="Y31" s="43">
        <v>1120</v>
      </c>
      <c r="Z31" s="43">
        <v>1130</v>
      </c>
      <c r="AA31" s="43">
        <v>1.0135749999999999</v>
      </c>
    </row>
    <row r="32" spans="1:27" x14ac:dyDescent="0.35">
      <c r="A32" s="5" t="s">
        <v>46</v>
      </c>
      <c r="B32" s="5"/>
      <c r="E32" s="32"/>
      <c r="F32" s="32"/>
      <c r="G32" s="32"/>
      <c r="H32" s="32"/>
      <c r="I32" s="2"/>
    </row>
    <row r="33" spans="1:16" s="2" customFormat="1" ht="16.5" customHeight="1" x14ac:dyDescent="0.35">
      <c r="A33" s="93"/>
      <c r="B33" s="94"/>
      <c r="C33" s="3"/>
      <c r="E33" s="26"/>
      <c r="F33" s="26"/>
      <c r="G33" s="26"/>
      <c r="H33" s="26"/>
      <c r="I33"/>
      <c r="P33" s="136"/>
    </row>
    <row r="34" spans="1:16" x14ac:dyDescent="0.35">
      <c r="A34" s="80"/>
      <c r="B34" s="80"/>
    </row>
    <row r="56" spans="1:2" customFormat="1" x14ac:dyDescent="0.35">
      <c r="A56" s="80"/>
      <c r="B56" s="80"/>
    </row>
    <row r="57" spans="1:2" customFormat="1" x14ac:dyDescent="0.35">
      <c r="A57" s="92"/>
      <c r="B57" s="80"/>
    </row>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pageSetup scale="56"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AA57"/>
  <sheetViews>
    <sheetView zoomScale="80" zoomScaleNormal="80" workbookViewId="0"/>
  </sheetViews>
  <sheetFormatPr defaultRowHeight="14.5" x14ac:dyDescent="0.35"/>
  <cols>
    <col min="1" max="1" width="63.6328125" customWidth="1"/>
    <col min="2" max="2" width="73.453125" customWidth="1"/>
    <col min="3" max="3" width="44.453125" style="1" customWidth="1"/>
    <col min="5" max="5" width="9.08984375" style="26"/>
    <col min="6" max="6" width="14.453125" style="26" customWidth="1"/>
    <col min="7" max="7" width="15.453125" style="26" customWidth="1"/>
    <col min="8" max="8" width="18" style="26" customWidth="1"/>
    <col min="9" max="9" width="15.6328125" customWidth="1"/>
    <col min="16" max="16" width="11.453125" style="135" customWidth="1"/>
  </cols>
  <sheetData>
    <row r="1" spans="1:27" ht="62.25" customHeight="1" x14ac:dyDescent="0.45">
      <c r="A1" s="125" t="s">
        <v>546</v>
      </c>
      <c r="B1" s="52"/>
      <c r="D1" s="365" t="s">
        <v>676</v>
      </c>
      <c r="E1" s="366"/>
      <c r="F1" s="366"/>
      <c r="G1" s="366"/>
      <c r="H1" s="367"/>
    </row>
    <row r="2" spans="1:27" x14ac:dyDescent="0.35">
      <c r="A2" s="238">
        <v>43252</v>
      </c>
    </row>
    <row r="3" spans="1:27" ht="15" customHeight="1" x14ac:dyDescent="0.35">
      <c r="A3" s="4" t="s">
        <v>8</v>
      </c>
      <c r="B3" s="4"/>
    </row>
    <row r="4" spans="1:27" ht="15" customHeight="1" x14ac:dyDescent="0.35">
      <c r="A4" s="15" t="s">
        <v>9</v>
      </c>
      <c r="B4" s="15"/>
    </row>
    <row r="5" spans="1:27" x14ac:dyDescent="0.35">
      <c r="C5" s="1" t="s">
        <v>31</v>
      </c>
    </row>
    <row r="6" spans="1:27" x14ac:dyDescent="0.35">
      <c r="A6" s="368" t="s">
        <v>10</v>
      </c>
      <c r="B6" s="369"/>
      <c r="C6" s="3"/>
    </row>
    <row r="7" spans="1:27" ht="21" customHeight="1" x14ac:dyDescent="0.35">
      <c r="A7" s="6" t="s">
        <v>0</v>
      </c>
      <c r="B7" s="5"/>
      <c r="C7" s="3"/>
    </row>
    <row r="8" spans="1:27" ht="137.25" customHeight="1" x14ac:dyDescent="0.35">
      <c r="A8" s="6" t="s">
        <v>2</v>
      </c>
      <c r="B8" s="202" t="s">
        <v>675</v>
      </c>
      <c r="C8" s="3"/>
      <c r="E8" s="370" t="s">
        <v>100</v>
      </c>
      <c r="F8" s="370"/>
      <c r="G8" s="370"/>
      <c r="H8" s="370"/>
      <c r="I8" s="370"/>
    </row>
    <row r="9" spans="1:27" ht="15" thickBot="1" x14ac:dyDescent="0.4">
      <c r="A9" s="6" t="s">
        <v>1</v>
      </c>
      <c r="B9" s="5"/>
      <c r="C9" s="3" t="s">
        <v>48</v>
      </c>
      <c r="E9" s="371" t="s">
        <v>53</v>
      </c>
      <c r="F9" s="372"/>
      <c r="G9" s="372"/>
      <c r="H9" s="373"/>
      <c r="I9" s="246" t="s">
        <v>517</v>
      </c>
      <c r="J9" t="s">
        <v>74</v>
      </c>
      <c r="P9" s="43" t="s">
        <v>76</v>
      </c>
      <c r="Q9" s="43"/>
      <c r="R9" s="43"/>
      <c r="S9" s="43"/>
      <c r="T9" s="43"/>
      <c r="U9" s="43"/>
      <c r="V9" s="43"/>
      <c r="W9" s="43"/>
      <c r="X9" s="43"/>
      <c r="Y9" s="43"/>
      <c r="Z9" s="43"/>
      <c r="AA9" s="43"/>
    </row>
    <row r="10" spans="1:27" ht="48" customHeight="1" thickBot="1" x14ac:dyDescent="0.4">
      <c r="A10" s="6" t="s">
        <v>4</v>
      </c>
      <c r="B10" s="5"/>
      <c r="C10" s="3" t="s">
        <v>3</v>
      </c>
      <c r="E10" s="37" t="s">
        <v>75</v>
      </c>
      <c r="F10" s="38" t="s">
        <v>147</v>
      </c>
      <c r="G10" s="38" t="s">
        <v>146</v>
      </c>
      <c r="H10" s="38" t="s">
        <v>90</v>
      </c>
      <c r="I10" s="38" t="s">
        <v>144</v>
      </c>
      <c r="J10" s="362" t="s">
        <v>92</v>
      </c>
      <c r="K10" s="374"/>
      <c r="L10" s="374"/>
      <c r="M10" s="374"/>
      <c r="N10" s="374"/>
      <c r="P10" s="43" t="s">
        <v>77</v>
      </c>
      <c r="Q10" s="48">
        <v>0.9</v>
      </c>
      <c r="R10" s="46">
        <v>0.8</v>
      </c>
      <c r="S10" s="46">
        <v>0.7</v>
      </c>
      <c r="T10" s="47">
        <v>0.6</v>
      </c>
      <c r="U10" s="48">
        <v>0.5</v>
      </c>
      <c r="V10" s="46">
        <v>0.4</v>
      </c>
      <c r="W10" s="46">
        <v>0.3</v>
      </c>
      <c r="X10" s="46">
        <v>0.2</v>
      </c>
      <c r="Y10" s="46">
        <v>0.1</v>
      </c>
      <c r="Z10" s="46">
        <v>0.05</v>
      </c>
      <c r="AA10" s="45">
        <v>18537</v>
      </c>
    </row>
    <row r="11" spans="1:27" ht="19.5" customHeight="1" x14ac:dyDescent="0.35">
      <c r="A11" s="12" t="s">
        <v>49</v>
      </c>
      <c r="B11" s="12" t="s">
        <v>517</v>
      </c>
      <c r="C11" s="3"/>
      <c r="E11" s="33">
        <v>2012</v>
      </c>
      <c r="F11" s="33"/>
      <c r="G11" s="33"/>
      <c r="H11" s="33"/>
      <c r="I11" s="5"/>
      <c r="J11" s="362"/>
      <c r="K11" s="374"/>
      <c r="L11" s="374"/>
      <c r="M11" s="374"/>
      <c r="N11" s="374"/>
      <c r="P11" s="43">
        <v>2011</v>
      </c>
      <c r="Q11" s="43">
        <v>1030</v>
      </c>
      <c r="R11" s="43">
        <v>1035</v>
      </c>
      <c r="S11" s="43">
        <v>1040</v>
      </c>
      <c r="T11" s="43">
        <v>1050</v>
      </c>
      <c r="U11" s="43">
        <v>1070</v>
      </c>
      <c r="V11" s="43">
        <v>1075</v>
      </c>
      <c r="W11" s="43">
        <v>1090</v>
      </c>
      <c r="X11" s="43">
        <v>1095</v>
      </c>
      <c r="Y11" s="43">
        <v>1110</v>
      </c>
      <c r="Z11" s="43">
        <v>1110</v>
      </c>
      <c r="AA11" s="43">
        <v>1.0373829999999999</v>
      </c>
    </row>
    <row r="12" spans="1:27" ht="15" customHeight="1" x14ac:dyDescent="0.35">
      <c r="A12" s="12" t="s">
        <v>50</v>
      </c>
      <c r="B12" s="12"/>
      <c r="C12" s="3"/>
      <c r="E12" s="33">
        <v>2013</v>
      </c>
      <c r="F12" s="33"/>
      <c r="G12" s="33"/>
      <c r="H12" s="33"/>
      <c r="I12" s="5"/>
      <c r="J12" s="375" t="s">
        <v>91</v>
      </c>
      <c r="K12" s="376"/>
      <c r="L12" s="376"/>
      <c r="M12" s="376"/>
      <c r="N12" s="376"/>
      <c r="P12" s="43">
        <v>2012</v>
      </c>
      <c r="Q12" s="43">
        <v>1050</v>
      </c>
      <c r="R12" s="43">
        <v>1055</v>
      </c>
      <c r="S12" s="43">
        <v>1060</v>
      </c>
      <c r="T12" s="43">
        <v>1070</v>
      </c>
      <c r="U12" s="43">
        <v>1090</v>
      </c>
      <c r="V12" s="43">
        <v>1095</v>
      </c>
      <c r="W12" s="43">
        <v>1115</v>
      </c>
      <c r="X12" s="43">
        <v>1120</v>
      </c>
      <c r="Y12" s="43">
        <v>1125</v>
      </c>
      <c r="Z12" s="43">
        <v>1135</v>
      </c>
      <c r="AA12" s="43">
        <v>1.0321100000000001</v>
      </c>
    </row>
    <row r="13" spans="1:27" x14ac:dyDescent="0.35">
      <c r="A13" s="12" t="s">
        <v>51</v>
      </c>
      <c r="B13" s="12"/>
      <c r="C13" s="3" t="s">
        <v>52</v>
      </c>
      <c r="E13" s="33">
        <v>2014</v>
      </c>
      <c r="F13" s="33"/>
      <c r="G13" s="33"/>
      <c r="H13" s="33"/>
      <c r="I13" s="5"/>
      <c r="J13" s="375"/>
      <c r="K13" s="376"/>
      <c r="L13" s="376"/>
      <c r="M13" s="376"/>
      <c r="N13" s="376"/>
      <c r="P13" s="43">
        <v>2013</v>
      </c>
      <c r="Q13" s="43">
        <v>1065</v>
      </c>
      <c r="R13" s="43">
        <v>1070</v>
      </c>
      <c r="S13" s="43">
        <v>1075</v>
      </c>
      <c r="T13" s="43">
        <v>1085</v>
      </c>
      <c r="U13" s="43">
        <v>1105</v>
      </c>
      <c r="V13" s="43">
        <v>1110</v>
      </c>
      <c r="W13" s="43">
        <v>1130</v>
      </c>
      <c r="X13" s="43">
        <v>1135</v>
      </c>
      <c r="Y13" s="43">
        <v>1150</v>
      </c>
      <c r="Z13" s="43">
        <v>1150</v>
      </c>
      <c r="AA13" s="43">
        <v>1.040724</v>
      </c>
    </row>
    <row r="14" spans="1:27" ht="21.75" customHeight="1" x14ac:dyDescent="0.35">
      <c r="A14" s="11" t="s">
        <v>53</v>
      </c>
      <c r="B14" s="162"/>
      <c r="C14" s="3"/>
      <c r="E14" s="33">
        <v>2015</v>
      </c>
      <c r="F14" s="33"/>
      <c r="G14" s="33"/>
      <c r="H14" s="33"/>
      <c r="I14" s="5"/>
      <c r="J14" s="375"/>
      <c r="K14" s="376"/>
      <c r="L14" s="376"/>
      <c r="M14" s="376"/>
      <c r="N14" s="376"/>
      <c r="P14" s="43">
        <v>2014</v>
      </c>
      <c r="Q14" s="43">
        <v>1080</v>
      </c>
      <c r="R14" s="43">
        <v>1085</v>
      </c>
      <c r="S14" s="43">
        <v>1090</v>
      </c>
      <c r="T14" s="43">
        <v>1100</v>
      </c>
      <c r="U14" s="43">
        <v>1120</v>
      </c>
      <c r="V14" s="43">
        <v>1125</v>
      </c>
      <c r="W14" s="43">
        <v>1145</v>
      </c>
      <c r="X14" s="43">
        <v>1150</v>
      </c>
      <c r="Y14" s="43">
        <v>1165</v>
      </c>
      <c r="Z14" s="43">
        <v>1170</v>
      </c>
      <c r="AA14" s="43">
        <v>1.040179</v>
      </c>
    </row>
    <row r="15" spans="1:27" x14ac:dyDescent="0.35">
      <c r="A15" s="239" t="s">
        <v>41</v>
      </c>
      <c r="B15" s="379" t="s">
        <v>97</v>
      </c>
      <c r="E15" s="33">
        <v>2016</v>
      </c>
      <c r="F15" s="33"/>
      <c r="G15" s="33"/>
      <c r="H15" s="33"/>
      <c r="I15" s="5"/>
      <c r="J15" s="375"/>
      <c r="K15" s="376"/>
      <c r="L15" s="376"/>
      <c r="M15" s="376"/>
      <c r="N15" s="376"/>
      <c r="P15" s="43">
        <v>2015</v>
      </c>
      <c r="Q15" s="43">
        <v>1095</v>
      </c>
      <c r="R15" s="43">
        <v>1100</v>
      </c>
      <c r="S15" s="43">
        <v>1105</v>
      </c>
      <c r="T15" s="43">
        <v>1115</v>
      </c>
      <c r="U15" s="43">
        <v>1135</v>
      </c>
      <c r="V15" s="43">
        <v>1140</v>
      </c>
      <c r="W15" s="43">
        <v>1160</v>
      </c>
      <c r="X15" s="43">
        <v>1165</v>
      </c>
      <c r="Y15" s="43">
        <v>1170</v>
      </c>
      <c r="Z15" s="43">
        <v>1180</v>
      </c>
      <c r="AA15" s="43">
        <v>1.030837</v>
      </c>
    </row>
    <row r="16" spans="1:27" ht="60.75" customHeight="1" x14ac:dyDescent="0.35">
      <c r="A16" s="239" t="s">
        <v>7</v>
      </c>
      <c r="B16" s="380"/>
      <c r="C16" s="3" t="s">
        <v>21</v>
      </c>
      <c r="E16" s="33">
        <v>2017</v>
      </c>
      <c r="F16" s="33"/>
      <c r="G16" s="33"/>
      <c r="H16" s="33"/>
      <c r="I16" s="5"/>
      <c r="J16" s="377"/>
      <c r="K16" s="378"/>
      <c r="L16" s="378"/>
      <c r="M16" s="378"/>
      <c r="N16" s="378"/>
      <c r="P16" s="43">
        <v>2016</v>
      </c>
      <c r="Q16" s="43">
        <v>1105</v>
      </c>
      <c r="R16" s="43">
        <v>1110</v>
      </c>
      <c r="S16" s="43">
        <v>1115</v>
      </c>
      <c r="T16" s="43">
        <v>1125</v>
      </c>
      <c r="U16" s="43">
        <v>1145</v>
      </c>
      <c r="V16" s="43">
        <v>1150</v>
      </c>
      <c r="W16" s="43">
        <v>1170</v>
      </c>
      <c r="X16" s="43">
        <v>1175</v>
      </c>
      <c r="Y16" s="43">
        <v>1190</v>
      </c>
      <c r="Z16" s="43">
        <v>1195</v>
      </c>
      <c r="AA16" s="43">
        <v>1.039301</v>
      </c>
    </row>
    <row r="17" spans="1:27" x14ac:dyDescent="0.35">
      <c r="A17" s="239" t="s">
        <v>72</v>
      </c>
      <c r="B17" s="239"/>
      <c r="C17" s="3" t="s">
        <v>73</v>
      </c>
      <c r="E17" s="33">
        <v>2018</v>
      </c>
      <c r="F17" s="33"/>
      <c r="G17" s="33"/>
      <c r="H17" s="33"/>
      <c r="I17" s="5"/>
      <c r="J17" s="34" t="s">
        <v>89</v>
      </c>
      <c r="K17" s="35"/>
      <c r="L17" s="35"/>
      <c r="M17" s="35"/>
      <c r="N17" s="36"/>
      <c r="P17" s="43">
        <v>2017</v>
      </c>
      <c r="Q17" s="43">
        <v>1115</v>
      </c>
      <c r="R17" s="43">
        <v>1120</v>
      </c>
      <c r="S17" s="43">
        <v>1125</v>
      </c>
      <c r="T17" s="43">
        <v>1135</v>
      </c>
      <c r="U17" s="43">
        <v>1155</v>
      </c>
      <c r="V17" s="43">
        <v>1160</v>
      </c>
      <c r="W17" s="43">
        <v>1180</v>
      </c>
      <c r="X17" s="43">
        <v>1185</v>
      </c>
      <c r="Y17" s="43">
        <v>1195</v>
      </c>
      <c r="Z17" s="43">
        <v>1205</v>
      </c>
      <c r="AA17" s="43">
        <v>1.034632</v>
      </c>
    </row>
    <row r="18" spans="1:27" x14ac:dyDescent="0.35">
      <c r="A18" s="239" t="s">
        <v>68</v>
      </c>
      <c r="B18" s="245"/>
      <c r="C18" s="3" t="s">
        <v>69</v>
      </c>
      <c r="E18" s="33">
        <v>2019</v>
      </c>
      <c r="F18" s="33"/>
      <c r="G18" s="33"/>
      <c r="H18" s="33"/>
      <c r="I18" s="5"/>
      <c r="J18" s="353"/>
      <c r="K18" s="354"/>
      <c r="L18" s="354"/>
      <c r="M18" s="354"/>
      <c r="N18" s="355"/>
      <c r="P18" s="43">
        <v>2018</v>
      </c>
      <c r="Q18" s="43">
        <v>1125</v>
      </c>
      <c r="R18" s="43">
        <v>1130</v>
      </c>
      <c r="S18" s="43">
        <v>1140</v>
      </c>
      <c r="T18" s="43">
        <v>1150</v>
      </c>
      <c r="U18" s="43">
        <v>1170</v>
      </c>
      <c r="V18" s="43">
        <v>1175</v>
      </c>
      <c r="W18" s="43">
        <v>1195</v>
      </c>
      <c r="X18" s="43">
        <v>1200</v>
      </c>
      <c r="Y18" s="43">
        <v>1215</v>
      </c>
      <c r="Z18" s="43">
        <v>1215</v>
      </c>
      <c r="AA18" s="43">
        <v>1.038462</v>
      </c>
    </row>
    <row r="19" spans="1:27" ht="21" customHeight="1" x14ac:dyDescent="0.35">
      <c r="A19" s="239" t="s">
        <v>67</v>
      </c>
      <c r="B19" s="239"/>
      <c r="C19" s="3" t="s">
        <v>70</v>
      </c>
      <c r="E19" s="33">
        <v>2020</v>
      </c>
      <c r="F19" s="33"/>
      <c r="G19" s="33"/>
      <c r="H19" s="33"/>
      <c r="I19" s="5"/>
      <c r="J19" s="356"/>
      <c r="K19" s="357"/>
      <c r="L19" s="357"/>
      <c r="M19" s="357"/>
      <c r="N19" s="358"/>
      <c r="P19" s="43">
        <v>2019</v>
      </c>
      <c r="Q19" s="43">
        <v>1135</v>
      </c>
      <c r="R19" s="43">
        <v>1140</v>
      </c>
      <c r="S19" s="43">
        <v>1150</v>
      </c>
      <c r="T19" s="43">
        <v>1160</v>
      </c>
      <c r="U19" s="43">
        <v>1180</v>
      </c>
      <c r="V19" s="43">
        <v>1185</v>
      </c>
      <c r="W19" s="43">
        <v>1205</v>
      </c>
      <c r="X19" s="43">
        <v>1210</v>
      </c>
      <c r="Y19" s="43">
        <v>1225</v>
      </c>
      <c r="Z19" s="43">
        <v>1230</v>
      </c>
      <c r="AA19" s="43">
        <v>1.0381359999999999</v>
      </c>
    </row>
    <row r="20" spans="1:27" ht="48.75" customHeight="1" x14ac:dyDescent="0.35">
      <c r="A20" s="6" t="s">
        <v>98</v>
      </c>
      <c r="B20" s="243" t="s">
        <v>99</v>
      </c>
      <c r="C20" s="3" t="s">
        <v>58</v>
      </c>
      <c r="E20" s="33">
        <v>2021</v>
      </c>
      <c r="F20" s="33"/>
      <c r="G20" s="33"/>
      <c r="H20" s="33"/>
      <c r="I20" s="5"/>
      <c r="J20" s="359"/>
      <c r="K20" s="360"/>
      <c r="L20" s="360"/>
      <c r="M20" s="360"/>
      <c r="N20" s="361"/>
      <c r="P20" s="43">
        <v>2020</v>
      </c>
      <c r="Q20" s="43">
        <v>1145</v>
      </c>
      <c r="R20" s="43">
        <v>1150</v>
      </c>
      <c r="S20" s="43">
        <v>1155</v>
      </c>
      <c r="T20" s="43">
        <v>1170</v>
      </c>
      <c r="U20" s="43">
        <v>1190</v>
      </c>
      <c r="V20" s="43">
        <v>1195</v>
      </c>
      <c r="W20" s="43">
        <v>1215</v>
      </c>
      <c r="X20" s="43">
        <v>1225</v>
      </c>
      <c r="Y20" s="43">
        <v>1235</v>
      </c>
      <c r="Z20" s="43">
        <v>1240</v>
      </c>
      <c r="AA20" s="43">
        <v>1.0378149999999999</v>
      </c>
    </row>
    <row r="21" spans="1:27" s="2" customFormat="1" x14ac:dyDescent="0.35">
      <c r="A21" s="6" t="s">
        <v>5</v>
      </c>
      <c r="B21" s="22">
        <v>500000</v>
      </c>
      <c r="C21" s="3" t="s">
        <v>6</v>
      </c>
      <c r="E21" s="33">
        <v>2022</v>
      </c>
      <c r="F21" s="33"/>
      <c r="G21" s="33"/>
      <c r="H21" s="33"/>
      <c r="I21" s="5"/>
      <c r="P21" s="43" t="s">
        <v>78</v>
      </c>
      <c r="Q21" s="43"/>
      <c r="R21" s="43"/>
      <c r="S21" s="43"/>
      <c r="T21" s="43"/>
      <c r="U21" s="43"/>
      <c r="V21" s="43"/>
      <c r="W21" s="43"/>
      <c r="X21" s="43"/>
      <c r="Y21" s="43"/>
      <c r="Z21" s="43"/>
      <c r="AA21" s="43"/>
    </row>
    <row r="22" spans="1:27" s="2" customFormat="1" ht="34.5" customHeight="1" x14ac:dyDescent="0.35">
      <c r="A22" s="5" t="s">
        <v>55</v>
      </c>
      <c r="B22" s="23" t="s">
        <v>659</v>
      </c>
      <c r="C22" s="3" t="s">
        <v>54</v>
      </c>
      <c r="E22" s="33">
        <v>2023</v>
      </c>
      <c r="F22" s="33"/>
      <c r="G22" s="33"/>
      <c r="H22" s="33"/>
      <c r="I22" s="5"/>
      <c r="J22" s="362" t="s">
        <v>96</v>
      </c>
      <c r="K22" s="363"/>
      <c r="L22" s="363"/>
      <c r="M22" s="363"/>
      <c r="N22" s="363"/>
      <c r="P22" s="43" t="s">
        <v>79</v>
      </c>
      <c r="Q22" s="43">
        <v>1030</v>
      </c>
      <c r="R22" s="43">
        <v>1035</v>
      </c>
      <c r="S22" s="43">
        <v>1035</v>
      </c>
      <c r="T22" s="43">
        <v>1035</v>
      </c>
      <c r="U22" s="43">
        <v>1045</v>
      </c>
      <c r="V22" s="43">
        <v>1050</v>
      </c>
      <c r="W22" s="43">
        <v>1055</v>
      </c>
      <c r="X22" s="43">
        <v>1055</v>
      </c>
      <c r="Y22" s="43">
        <v>1060</v>
      </c>
      <c r="Z22" s="43">
        <v>1070</v>
      </c>
      <c r="AA22" s="43">
        <v>1.014354</v>
      </c>
    </row>
    <row r="23" spans="1:27" ht="30.75" customHeight="1" x14ac:dyDescent="0.35">
      <c r="A23" s="5" t="s">
        <v>56</v>
      </c>
      <c r="B23" s="22"/>
      <c r="C23" s="3" t="s">
        <v>57</v>
      </c>
      <c r="E23" s="33">
        <v>2024</v>
      </c>
      <c r="F23" s="33"/>
      <c r="G23" s="33"/>
      <c r="H23" s="33"/>
      <c r="I23" s="5"/>
      <c r="J23" s="362"/>
      <c r="K23" s="363"/>
      <c r="L23" s="363"/>
      <c r="M23" s="363"/>
      <c r="N23" s="363"/>
      <c r="P23" s="43" t="s">
        <v>80</v>
      </c>
      <c r="Q23" s="43">
        <v>1040</v>
      </c>
      <c r="R23" s="43">
        <v>1045</v>
      </c>
      <c r="S23" s="43">
        <v>1045</v>
      </c>
      <c r="T23" s="43">
        <v>1045</v>
      </c>
      <c r="U23" s="43">
        <v>1055</v>
      </c>
      <c r="V23" s="43">
        <v>1060</v>
      </c>
      <c r="W23" s="43">
        <v>1065</v>
      </c>
      <c r="X23" s="43">
        <v>1065</v>
      </c>
      <c r="Y23" s="43">
        <v>1070</v>
      </c>
      <c r="Z23" s="43">
        <v>1080</v>
      </c>
      <c r="AA23" s="43">
        <v>1.0142180000000001</v>
      </c>
    </row>
    <row r="24" spans="1:27" s="2" customFormat="1" x14ac:dyDescent="0.35">
      <c r="A24" s="18"/>
      <c r="B24" s="19"/>
      <c r="C24" s="3"/>
      <c r="E24" s="33">
        <v>2025</v>
      </c>
      <c r="F24" s="33"/>
      <c r="G24" s="33"/>
      <c r="H24" s="33"/>
      <c r="I24" s="5"/>
      <c r="J24" s="362"/>
      <c r="K24" s="363"/>
      <c r="L24" s="363"/>
      <c r="M24" s="363"/>
      <c r="N24" s="363"/>
      <c r="P24" s="43" t="s">
        <v>81</v>
      </c>
      <c r="Q24" s="43">
        <v>1050</v>
      </c>
      <c r="R24" s="43">
        <v>1055</v>
      </c>
      <c r="S24" s="43">
        <v>1055</v>
      </c>
      <c r="T24" s="43">
        <v>1055</v>
      </c>
      <c r="U24" s="43">
        <v>1065</v>
      </c>
      <c r="V24" s="43">
        <v>1070</v>
      </c>
      <c r="W24" s="43">
        <v>1075</v>
      </c>
      <c r="X24" s="43">
        <v>1075</v>
      </c>
      <c r="Y24" s="43">
        <v>1080</v>
      </c>
      <c r="Z24" s="43">
        <v>1095</v>
      </c>
      <c r="AA24" s="43">
        <v>1.0140849999999999</v>
      </c>
    </row>
    <row r="25" spans="1:27" x14ac:dyDescent="0.35">
      <c r="A25" s="364" t="s">
        <v>71</v>
      </c>
      <c r="B25" s="364"/>
      <c r="E25" s="33">
        <v>2026</v>
      </c>
      <c r="F25" s="33"/>
      <c r="G25" s="33"/>
      <c r="H25" s="33"/>
      <c r="I25" s="5"/>
      <c r="P25" s="43" t="s">
        <v>82</v>
      </c>
      <c r="Q25" s="43">
        <v>1055</v>
      </c>
      <c r="R25" s="43">
        <v>1060</v>
      </c>
      <c r="S25" s="43">
        <v>1060</v>
      </c>
      <c r="T25" s="43">
        <v>1060</v>
      </c>
      <c r="U25" s="43">
        <v>1070</v>
      </c>
      <c r="V25" s="43">
        <v>1075</v>
      </c>
      <c r="W25" s="43">
        <v>1080</v>
      </c>
      <c r="X25" s="43">
        <v>1080</v>
      </c>
      <c r="Y25" s="43">
        <v>1085</v>
      </c>
      <c r="Z25" s="43">
        <v>1095</v>
      </c>
      <c r="AA25" s="43">
        <v>1.014019</v>
      </c>
    </row>
    <row r="26" spans="1:27" x14ac:dyDescent="0.35">
      <c r="A26" s="5" t="s">
        <v>28</v>
      </c>
      <c r="B26" s="5"/>
      <c r="E26" s="33">
        <v>2027</v>
      </c>
      <c r="F26" s="33"/>
      <c r="G26" s="33"/>
      <c r="H26" s="33"/>
      <c r="I26" s="5"/>
      <c r="P26" s="43" t="s">
        <v>83</v>
      </c>
      <c r="Q26" s="43">
        <v>1060</v>
      </c>
      <c r="R26" s="43">
        <v>1065</v>
      </c>
      <c r="S26" s="43">
        <v>1065</v>
      </c>
      <c r="T26" s="43">
        <v>1065</v>
      </c>
      <c r="U26" s="43">
        <v>1075</v>
      </c>
      <c r="V26" s="43">
        <v>1080</v>
      </c>
      <c r="W26" s="43">
        <v>1085</v>
      </c>
      <c r="X26" s="43">
        <v>1085</v>
      </c>
      <c r="Y26" s="43">
        <v>1090</v>
      </c>
      <c r="Z26" s="43">
        <v>1110</v>
      </c>
      <c r="AA26" s="43">
        <v>1.0139530000000001</v>
      </c>
    </row>
    <row r="27" spans="1:27" x14ac:dyDescent="0.35">
      <c r="A27" s="5" t="s">
        <v>29</v>
      </c>
      <c r="B27" s="5"/>
      <c r="E27" s="33">
        <v>2028</v>
      </c>
      <c r="F27" s="33"/>
      <c r="G27" s="33"/>
      <c r="H27" s="33"/>
      <c r="I27" s="5"/>
      <c r="P27" s="43" t="s">
        <v>84</v>
      </c>
      <c r="Q27" s="43">
        <v>1065</v>
      </c>
      <c r="R27" s="43">
        <v>1070</v>
      </c>
      <c r="S27" s="43">
        <v>1070</v>
      </c>
      <c r="T27" s="43">
        <v>1070</v>
      </c>
      <c r="U27" s="43">
        <v>1080</v>
      </c>
      <c r="V27" s="43">
        <v>1085</v>
      </c>
      <c r="W27" s="43">
        <v>1090</v>
      </c>
      <c r="X27" s="43">
        <v>1090</v>
      </c>
      <c r="Y27" s="43">
        <v>1100</v>
      </c>
      <c r="Z27" s="43">
        <v>1110</v>
      </c>
      <c r="AA27" s="43">
        <v>1.018519</v>
      </c>
    </row>
    <row r="28" spans="1:27" ht="39.75" customHeight="1" x14ac:dyDescent="0.35">
      <c r="A28" s="5" t="s">
        <v>30</v>
      </c>
      <c r="B28" s="23"/>
      <c r="C28" s="1" t="s">
        <v>43</v>
      </c>
      <c r="E28" s="33">
        <v>2029</v>
      </c>
      <c r="F28" s="33"/>
      <c r="G28" s="33"/>
      <c r="H28" s="33"/>
      <c r="I28" s="5"/>
      <c r="P28" s="43" t="s">
        <v>85</v>
      </c>
      <c r="Q28" s="43">
        <v>1075</v>
      </c>
      <c r="R28" s="43">
        <v>1080</v>
      </c>
      <c r="S28" s="43">
        <v>1080</v>
      </c>
      <c r="T28" s="43">
        <v>1080</v>
      </c>
      <c r="U28" s="43">
        <v>1090</v>
      </c>
      <c r="V28" s="43">
        <v>1095</v>
      </c>
      <c r="W28" s="43">
        <v>1100</v>
      </c>
      <c r="X28" s="43">
        <v>1100</v>
      </c>
      <c r="Y28" s="43">
        <v>1105</v>
      </c>
      <c r="Z28" s="43">
        <v>1120</v>
      </c>
      <c r="AA28" s="43">
        <v>1.0137609999999999</v>
      </c>
    </row>
    <row r="29" spans="1:27" x14ac:dyDescent="0.35">
      <c r="A29" s="5" t="s">
        <v>44</v>
      </c>
      <c r="B29" s="5"/>
      <c r="E29" s="33">
        <v>2030</v>
      </c>
      <c r="F29" s="33"/>
      <c r="G29" s="33"/>
      <c r="H29" s="33"/>
      <c r="I29" s="5"/>
      <c r="P29" s="43" t="s">
        <v>86</v>
      </c>
      <c r="Q29" s="43">
        <v>1080</v>
      </c>
      <c r="R29" s="43">
        <v>1085</v>
      </c>
      <c r="S29" s="43">
        <v>1085</v>
      </c>
      <c r="T29" s="43">
        <v>1085</v>
      </c>
      <c r="U29" s="43">
        <v>1095</v>
      </c>
      <c r="V29" s="43">
        <v>1100</v>
      </c>
      <c r="W29" s="43">
        <v>1105</v>
      </c>
      <c r="X29" s="43">
        <v>1105</v>
      </c>
      <c r="Y29" s="43">
        <v>1110</v>
      </c>
      <c r="Z29" s="43">
        <v>1120</v>
      </c>
      <c r="AA29" s="43">
        <v>1.0136989999999999</v>
      </c>
    </row>
    <row r="30" spans="1:27" x14ac:dyDescent="0.35">
      <c r="A30" s="5" t="s">
        <v>47</v>
      </c>
      <c r="B30" s="5"/>
      <c r="E30" s="33">
        <v>2031</v>
      </c>
      <c r="F30" s="33"/>
      <c r="G30" s="33"/>
      <c r="H30" s="33"/>
      <c r="I30" s="5"/>
      <c r="P30" s="43" t="s">
        <v>87</v>
      </c>
      <c r="Q30" s="43">
        <v>1085</v>
      </c>
      <c r="R30" s="43">
        <v>1090</v>
      </c>
      <c r="S30" s="43">
        <v>1090</v>
      </c>
      <c r="T30" s="43">
        <v>1090</v>
      </c>
      <c r="U30" s="43">
        <v>1100</v>
      </c>
      <c r="V30" s="43">
        <v>1105</v>
      </c>
      <c r="W30" s="43">
        <v>1110</v>
      </c>
      <c r="X30" s="43">
        <v>1110</v>
      </c>
      <c r="Y30" s="43">
        <v>1115</v>
      </c>
      <c r="Z30" s="43">
        <v>1125</v>
      </c>
      <c r="AA30" s="43">
        <v>1.013636</v>
      </c>
    </row>
    <row r="31" spans="1:27" x14ac:dyDescent="0.35">
      <c r="A31" s="5" t="s">
        <v>45</v>
      </c>
      <c r="B31" s="5"/>
      <c r="P31" s="43" t="s">
        <v>88</v>
      </c>
      <c r="Q31" s="43">
        <v>1090</v>
      </c>
      <c r="R31" s="43">
        <v>1095</v>
      </c>
      <c r="S31" s="43">
        <v>1095</v>
      </c>
      <c r="T31" s="43">
        <v>1095</v>
      </c>
      <c r="U31" s="43">
        <v>1105</v>
      </c>
      <c r="V31" s="43">
        <v>1110</v>
      </c>
      <c r="W31" s="43">
        <v>1115</v>
      </c>
      <c r="X31" s="43">
        <v>1115</v>
      </c>
      <c r="Y31" s="43">
        <v>1120</v>
      </c>
      <c r="Z31" s="43">
        <v>1130</v>
      </c>
      <c r="AA31" s="43">
        <v>1.0135749999999999</v>
      </c>
    </row>
    <row r="32" spans="1:27" x14ac:dyDescent="0.35">
      <c r="A32" s="5" t="s">
        <v>46</v>
      </c>
      <c r="B32" s="5"/>
      <c r="E32" s="32"/>
      <c r="F32" s="32"/>
      <c r="G32" s="32"/>
      <c r="H32" s="32"/>
      <c r="I32" s="2"/>
    </row>
    <row r="33" spans="1:16" s="2" customFormat="1" ht="16.5" customHeight="1" x14ac:dyDescent="0.35">
      <c r="A33" s="93"/>
      <c r="B33" s="94"/>
      <c r="C33" s="3"/>
      <c r="E33" s="26"/>
      <c r="F33" s="26"/>
      <c r="G33" s="26"/>
      <c r="H33" s="26"/>
      <c r="I33"/>
      <c r="P33" s="136"/>
    </row>
    <row r="34" spans="1:16" x14ac:dyDescent="0.35">
      <c r="A34" s="80"/>
      <c r="B34" s="80"/>
    </row>
    <row r="56" spans="1:2" customFormat="1" x14ac:dyDescent="0.35">
      <c r="A56" s="80"/>
      <c r="B56" s="80"/>
    </row>
    <row r="57" spans="1:2" customFormat="1" x14ac:dyDescent="0.35">
      <c r="A57" s="92"/>
      <c r="B57" s="80"/>
    </row>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pageSetup scale="56"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A58"/>
  <sheetViews>
    <sheetView zoomScale="80" zoomScaleNormal="80" workbookViewId="0"/>
  </sheetViews>
  <sheetFormatPr defaultRowHeight="14.5" x14ac:dyDescent="0.35"/>
  <cols>
    <col min="1" max="1" width="63.6328125" customWidth="1"/>
    <col min="2" max="2" width="73.453125" customWidth="1"/>
    <col min="3" max="3" width="44.453125" style="1" customWidth="1"/>
    <col min="5" max="5" width="9.08984375" style="26"/>
    <col min="6" max="6" width="14.453125" style="26" customWidth="1"/>
    <col min="7" max="7" width="15.453125" style="26" customWidth="1"/>
    <col min="8" max="8" width="18" style="26" customWidth="1"/>
    <col min="9" max="9" width="15.6328125" customWidth="1"/>
    <col min="16" max="16" width="11" style="135" customWidth="1"/>
  </cols>
  <sheetData>
    <row r="1" spans="1:27" ht="59" customHeight="1" x14ac:dyDescent="0.45">
      <c r="A1" s="125" t="s">
        <v>489</v>
      </c>
      <c r="B1" s="52"/>
      <c r="C1" s="401" t="s">
        <v>494</v>
      </c>
      <c r="D1" s="402"/>
      <c r="E1" s="402"/>
      <c r="F1" s="402"/>
      <c r="G1" s="403"/>
    </row>
    <row r="2" spans="1:27" x14ac:dyDescent="0.35">
      <c r="A2" s="65" t="s">
        <v>460</v>
      </c>
    </row>
    <row r="3" spans="1:27" ht="15" customHeight="1" x14ac:dyDescent="0.35">
      <c r="A3" s="4" t="s">
        <v>8</v>
      </c>
      <c r="B3" s="4"/>
    </row>
    <row r="4" spans="1:27" ht="15" customHeight="1" x14ac:dyDescent="0.35">
      <c r="A4" s="15" t="s">
        <v>9</v>
      </c>
      <c r="B4" s="15"/>
    </row>
    <row r="5" spans="1:27" x14ac:dyDescent="0.35">
      <c r="C5" s="1" t="s">
        <v>31</v>
      </c>
    </row>
    <row r="6" spans="1:27" x14ac:dyDescent="0.35">
      <c r="A6" s="368" t="s">
        <v>10</v>
      </c>
      <c r="B6" s="369"/>
      <c r="C6" s="3"/>
    </row>
    <row r="7" spans="1:27" ht="21" customHeight="1" x14ac:dyDescent="0.35">
      <c r="A7" s="6" t="s">
        <v>0</v>
      </c>
      <c r="B7" s="5" t="s">
        <v>490</v>
      </c>
      <c r="C7" s="3"/>
    </row>
    <row r="8" spans="1:27" ht="117.75" customHeight="1" x14ac:dyDescent="0.35">
      <c r="A8" s="6" t="s">
        <v>2</v>
      </c>
      <c r="B8" s="128" t="s">
        <v>497</v>
      </c>
      <c r="C8" s="3"/>
    </row>
    <row r="9" spans="1:27" ht="137" customHeight="1" x14ac:dyDescent="0.35">
      <c r="A9" s="5" t="s">
        <v>238</v>
      </c>
      <c r="B9" s="196" t="s">
        <v>498</v>
      </c>
      <c r="C9" s="3"/>
      <c r="E9" s="370" t="s">
        <v>100</v>
      </c>
      <c r="F9" s="370"/>
      <c r="G9" s="370"/>
      <c r="H9" s="370"/>
      <c r="I9" s="370"/>
    </row>
    <row r="10" spans="1:27" ht="15" thickBot="1" x14ac:dyDescent="0.4">
      <c r="A10" s="6" t="s">
        <v>1</v>
      </c>
      <c r="B10" s="5"/>
      <c r="C10" s="3" t="s">
        <v>48</v>
      </c>
      <c r="E10" s="371" t="s">
        <v>53</v>
      </c>
      <c r="F10" s="372"/>
      <c r="G10" s="372"/>
      <c r="H10" s="373"/>
      <c r="I10" s="5">
        <f>B15</f>
        <v>0</v>
      </c>
      <c r="J10" t="s">
        <v>74</v>
      </c>
      <c r="P10" s="43" t="s">
        <v>76</v>
      </c>
      <c r="Q10" s="43"/>
      <c r="R10" s="43"/>
      <c r="S10" s="43"/>
      <c r="T10" s="43"/>
      <c r="U10" s="43"/>
      <c r="V10" s="43"/>
      <c r="W10" s="43"/>
      <c r="X10" s="43"/>
      <c r="Y10" s="43"/>
      <c r="Z10" s="43"/>
      <c r="AA10" s="43"/>
    </row>
    <row r="11" spans="1:27" ht="48" customHeight="1" thickBot="1" x14ac:dyDescent="0.4">
      <c r="A11" s="6" t="s">
        <v>4</v>
      </c>
      <c r="B11" s="5" t="s">
        <v>492</v>
      </c>
      <c r="C11" s="3" t="s">
        <v>3</v>
      </c>
      <c r="E11" s="37" t="s">
        <v>75</v>
      </c>
      <c r="F11" s="38" t="s">
        <v>147</v>
      </c>
      <c r="G11" s="38" t="s">
        <v>146</v>
      </c>
      <c r="H11" s="38" t="s">
        <v>90</v>
      </c>
      <c r="I11" s="38" t="s">
        <v>144</v>
      </c>
      <c r="J11" s="362" t="s">
        <v>92</v>
      </c>
      <c r="K11" s="374"/>
      <c r="L11" s="374"/>
      <c r="M11" s="374"/>
      <c r="N11" s="374"/>
      <c r="P11" s="43" t="s">
        <v>77</v>
      </c>
      <c r="Q11" s="48">
        <v>0.9</v>
      </c>
      <c r="R11" s="46">
        <v>0.8</v>
      </c>
      <c r="S11" s="46">
        <v>0.7</v>
      </c>
      <c r="T11" s="47">
        <v>0.6</v>
      </c>
      <c r="U11" s="48">
        <v>0.5</v>
      </c>
      <c r="V11" s="46">
        <v>0.4</v>
      </c>
      <c r="W11" s="46">
        <v>0.3</v>
      </c>
      <c r="X11" s="46">
        <v>0.2</v>
      </c>
      <c r="Y11" s="46">
        <v>0.1</v>
      </c>
      <c r="Z11" s="46">
        <v>0.05</v>
      </c>
      <c r="AA11" s="45">
        <v>18537</v>
      </c>
    </row>
    <row r="12" spans="1:27" ht="19.5" customHeight="1" x14ac:dyDescent="0.35">
      <c r="A12" s="12" t="s">
        <v>49</v>
      </c>
      <c r="B12" s="12" t="s">
        <v>493</v>
      </c>
      <c r="C12" s="3"/>
      <c r="E12" s="33">
        <v>2014</v>
      </c>
      <c r="F12" s="33"/>
      <c r="G12" s="33"/>
      <c r="H12" s="33"/>
      <c r="I12" s="5"/>
      <c r="J12" s="362"/>
      <c r="K12" s="374"/>
      <c r="L12" s="374"/>
      <c r="M12" s="374"/>
      <c r="N12" s="374"/>
      <c r="P12" s="43">
        <v>2011</v>
      </c>
      <c r="Q12" s="43">
        <v>1030</v>
      </c>
      <c r="R12" s="43">
        <v>1035</v>
      </c>
      <c r="S12" s="43">
        <v>1040</v>
      </c>
      <c r="T12" s="43">
        <v>1050</v>
      </c>
      <c r="U12" s="43">
        <v>1070</v>
      </c>
      <c r="V12" s="43">
        <v>1075</v>
      </c>
      <c r="W12" s="43">
        <v>1090</v>
      </c>
      <c r="X12" s="43">
        <v>1095</v>
      </c>
      <c r="Y12" s="43">
        <v>1110</v>
      </c>
      <c r="Z12" s="43">
        <v>1110</v>
      </c>
      <c r="AA12" s="43">
        <v>1.0373829999999999</v>
      </c>
    </row>
    <row r="13" spans="1:27" ht="15" customHeight="1" x14ac:dyDescent="0.35">
      <c r="A13" s="12" t="s">
        <v>50</v>
      </c>
      <c r="B13" s="12"/>
      <c r="C13" s="3"/>
      <c r="E13" s="33">
        <f t="shared" ref="E13:E31" si="0">+E12+1</f>
        <v>2015</v>
      </c>
      <c r="F13" s="33"/>
      <c r="G13" s="33"/>
      <c r="H13" s="33"/>
      <c r="I13" s="5"/>
      <c r="J13" s="375" t="s">
        <v>91</v>
      </c>
      <c r="K13" s="376"/>
      <c r="L13" s="376"/>
      <c r="M13" s="376"/>
      <c r="N13" s="376"/>
      <c r="P13" s="43">
        <v>2012</v>
      </c>
      <c r="Q13" s="43">
        <v>1050</v>
      </c>
      <c r="R13" s="43">
        <v>1055</v>
      </c>
      <c r="S13" s="43">
        <v>1060</v>
      </c>
      <c r="T13" s="43">
        <v>1070</v>
      </c>
      <c r="U13" s="43">
        <v>1090</v>
      </c>
      <c r="V13" s="43">
        <v>1095</v>
      </c>
      <c r="W13" s="43">
        <v>1115</v>
      </c>
      <c r="X13" s="43">
        <v>1120</v>
      </c>
      <c r="Y13" s="43">
        <v>1125</v>
      </c>
      <c r="Z13" s="43">
        <v>1135</v>
      </c>
      <c r="AA13" s="43">
        <v>1.0321100000000001</v>
      </c>
    </row>
    <row r="14" spans="1:27" x14ac:dyDescent="0.35">
      <c r="A14" s="12" t="s">
        <v>51</v>
      </c>
      <c r="B14" s="12"/>
      <c r="C14" s="3" t="s">
        <v>52</v>
      </c>
      <c r="E14" s="33">
        <f t="shared" si="0"/>
        <v>2016</v>
      </c>
      <c r="F14" s="33"/>
      <c r="G14" s="33"/>
      <c r="H14" s="33"/>
      <c r="I14" s="5"/>
      <c r="J14" s="375"/>
      <c r="K14" s="376"/>
      <c r="L14" s="376"/>
      <c r="M14" s="376"/>
      <c r="N14" s="376"/>
      <c r="P14" s="43">
        <v>2013</v>
      </c>
      <c r="Q14" s="43">
        <v>1065</v>
      </c>
      <c r="R14" s="43">
        <v>1070</v>
      </c>
      <c r="S14" s="43">
        <v>1075</v>
      </c>
      <c r="T14" s="43">
        <v>1085</v>
      </c>
      <c r="U14" s="43">
        <v>1105</v>
      </c>
      <c r="V14" s="43">
        <v>1110</v>
      </c>
      <c r="W14" s="43">
        <v>1130</v>
      </c>
      <c r="X14" s="43">
        <v>1135</v>
      </c>
      <c r="Y14" s="43">
        <v>1150</v>
      </c>
      <c r="Z14" s="43">
        <v>1150</v>
      </c>
      <c r="AA14" s="43">
        <v>1.040724</v>
      </c>
    </row>
    <row r="15" spans="1:27" ht="21.75" customHeight="1" x14ac:dyDescent="0.35">
      <c r="A15" s="12" t="s">
        <v>53</v>
      </c>
      <c r="B15" s="24"/>
      <c r="C15" s="3"/>
      <c r="E15" s="33">
        <f t="shared" si="0"/>
        <v>2017</v>
      </c>
      <c r="F15" s="33"/>
      <c r="G15" s="33"/>
      <c r="H15" s="33"/>
      <c r="I15" s="5"/>
      <c r="J15" s="375"/>
      <c r="K15" s="376"/>
      <c r="L15" s="376"/>
      <c r="M15" s="376"/>
      <c r="N15" s="376"/>
      <c r="P15" s="43">
        <v>2014</v>
      </c>
      <c r="Q15" s="43">
        <v>1080</v>
      </c>
      <c r="R15" s="43">
        <v>1085</v>
      </c>
      <c r="S15" s="43">
        <v>1090</v>
      </c>
      <c r="T15" s="43">
        <v>1100</v>
      </c>
      <c r="U15" s="43">
        <v>1120</v>
      </c>
      <c r="V15" s="43">
        <v>1125</v>
      </c>
      <c r="W15" s="43">
        <v>1145</v>
      </c>
      <c r="X15" s="43">
        <v>1150</v>
      </c>
      <c r="Y15" s="43">
        <v>1165</v>
      </c>
      <c r="Z15" s="43">
        <v>1170</v>
      </c>
      <c r="AA15" s="43">
        <v>1.040179</v>
      </c>
    </row>
    <row r="16" spans="1:27" x14ac:dyDescent="0.35">
      <c r="A16" s="89" t="s">
        <v>41</v>
      </c>
      <c r="B16" s="129"/>
      <c r="E16" s="33">
        <f t="shared" si="0"/>
        <v>2018</v>
      </c>
      <c r="F16" s="33"/>
      <c r="G16" s="33"/>
      <c r="H16" s="33"/>
      <c r="I16" s="5"/>
      <c r="J16" s="375"/>
      <c r="K16" s="376"/>
      <c r="L16" s="376"/>
      <c r="M16" s="376"/>
      <c r="N16" s="376"/>
      <c r="P16" s="43">
        <v>2015</v>
      </c>
      <c r="Q16" s="43">
        <v>1095</v>
      </c>
      <c r="R16" s="43">
        <v>1100</v>
      </c>
      <c r="S16" s="43">
        <v>1105</v>
      </c>
      <c r="T16" s="43">
        <v>1115</v>
      </c>
      <c r="U16" s="43">
        <v>1135</v>
      </c>
      <c r="V16" s="43">
        <v>1140</v>
      </c>
      <c r="W16" s="43">
        <v>1160</v>
      </c>
      <c r="X16" s="43">
        <v>1165</v>
      </c>
      <c r="Y16" s="43">
        <v>1170</v>
      </c>
      <c r="Z16" s="43">
        <v>1180</v>
      </c>
      <c r="AA16" s="43">
        <v>1.030837</v>
      </c>
    </row>
    <row r="17" spans="1:27" ht="60.75" customHeight="1" x14ac:dyDescent="0.35">
      <c r="A17" s="89" t="s">
        <v>7</v>
      </c>
      <c r="B17" s="98"/>
      <c r="C17" s="3" t="s">
        <v>21</v>
      </c>
      <c r="E17" s="33">
        <f t="shared" si="0"/>
        <v>2019</v>
      </c>
      <c r="F17" s="33"/>
      <c r="G17" s="33"/>
      <c r="H17" s="33"/>
      <c r="I17" s="5"/>
      <c r="J17" s="377"/>
      <c r="K17" s="378"/>
      <c r="L17" s="378"/>
      <c r="M17" s="378"/>
      <c r="N17" s="378"/>
      <c r="P17" s="43">
        <v>2016</v>
      </c>
      <c r="Q17" s="43">
        <v>1105</v>
      </c>
      <c r="R17" s="43">
        <v>1110</v>
      </c>
      <c r="S17" s="43">
        <v>1115</v>
      </c>
      <c r="T17" s="43">
        <v>1125</v>
      </c>
      <c r="U17" s="43">
        <v>1145</v>
      </c>
      <c r="V17" s="43">
        <v>1150</v>
      </c>
      <c r="W17" s="43">
        <v>1170</v>
      </c>
      <c r="X17" s="43">
        <v>1175</v>
      </c>
      <c r="Y17" s="43">
        <v>1190</v>
      </c>
      <c r="Z17" s="43">
        <v>1195</v>
      </c>
      <c r="AA17" s="43">
        <v>1.039301</v>
      </c>
    </row>
    <row r="18" spans="1:27" x14ac:dyDescent="0.35">
      <c r="A18" s="89" t="s">
        <v>499</v>
      </c>
      <c r="B18" s="89"/>
      <c r="C18" s="3" t="s">
        <v>73</v>
      </c>
      <c r="E18" s="33">
        <f t="shared" si="0"/>
        <v>2020</v>
      </c>
      <c r="F18" s="33"/>
      <c r="G18" s="33"/>
      <c r="H18" s="33"/>
      <c r="I18" s="5"/>
      <c r="J18" s="34" t="s">
        <v>89</v>
      </c>
      <c r="K18" s="35"/>
      <c r="L18" s="35"/>
      <c r="M18" s="35"/>
      <c r="N18" s="36"/>
      <c r="P18" s="43">
        <v>2017</v>
      </c>
      <c r="Q18" s="43">
        <v>1115</v>
      </c>
      <c r="R18" s="43">
        <v>1120</v>
      </c>
      <c r="S18" s="43">
        <v>1125</v>
      </c>
      <c r="T18" s="43">
        <v>1135</v>
      </c>
      <c r="U18" s="43">
        <v>1155</v>
      </c>
      <c r="V18" s="43">
        <v>1160</v>
      </c>
      <c r="W18" s="43">
        <v>1180</v>
      </c>
      <c r="X18" s="43">
        <v>1185</v>
      </c>
      <c r="Y18" s="43">
        <v>1195</v>
      </c>
      <c r="Z18" s="43">
        <v>1205</v>
      </c>
      <c r="AA18" s="43">
        <v>1.034632</v>
      </c>
    </row>
    <row r="19" spans="1:27" x14ac:dyDescent="0.35">
      <c r="A19" s="89" t="s">
        <v>68</v>
      </c>
      <c r="B19" s="90"/>
      <c r="C19" s="3" t="s">
        <v>69</v>
      </c>
      <c r="E19" s="33">
        <f t="shared" si="0"/>
        <v>2021</v>
      </c>
      <c r="F19" s="33"/>
      <c r="G19" s="33"/>
      <c r="H19" s="33"/>
      <c r="I19" s="5"/>
      <c r="J19" s="353"/>
      <c r="K19" s="354"/>
      <c r="L19" s="354"/>
      <c r="M19" s="354"/>
      <c r="N19" s="355"/>
      <c r="P19" s="43">
        <v>2018</v>
      </c>
      <c r="Q19" s="43">
        <v>1125</v>
      </c>
      <c r="R19" s="43">
        <v>1130</v>
      </c>
      <c r="S19" s="43">
        <v>1140</v>
      </c>
      <c r="T19" s="43">
        <v>1150</v>
      </c>
      <c r="U19" s="43">
        <v>1170</v>
      </c>
      <c r="V19" s="43">
        <v>1175</v>
      </c>
      <c r="W19" s="43">
        <v>1195</v>
      </c>
      <c r="X19" s="43">
        <v>1200</v>
      </c>
      <c r="Y19" s="43">
        <v>1215</v>
      </c>
      <c r="Z19" s="43">
        <v>1215</v>
      </c>
      <c r="AA19" s="43">
        <v>1.038462</v>
      </c>
    </row>
    <row r="20" spans="1:27" ht="21" customHeight="1" x14ac:dyDescent="0.35">
      <c r="A20" s="89" t="s">
        <v>67</v>
      </c>
      <c r="B20" s="89"/>
      <c r="C20" s="3" t="s">
        <v>70</v>
      </c>
      <c r="E20" s="33">
        <f t="shared" si="0"/>
        <v>2022</v>
      </c>
      <c r="F20" s="33"/>
      <c r="G20" s="33"/>
      <c r="H20" s="33"/>
      <c r="I20" s="5"/>
      <c r="J20" s="356"/>
      <c r="K20" s="357"/>
      <c r="L20" s="357"/>
      <c r="M20" s="357"/>
      <c r="N20" s="358"/>
      <c r="P20" s="43">
        <v>2019</v>
      </c>
      <c r="Q20" s="43">
        <v>1135</v>
      </c>
      <c r="R20" s="43">
        <v>1140</v>
      </c>
      <c r="S20" s="43">
        <v>1150</v>
      </c>
      <c r="T20" s="43">
        <v>1160</v>
      </c>
      <c r="U20" s="43">
        <v>1180</v>
      </c>
      <c r="V20" s="43">
        <v>1185</v>
      </c>
      <c r="W20" s="43">
        <v>1205</v>
      </c>
      <c r="X20" s="43">
        <v>1210</v>
      </c>
      <c r="Y20" s="43">
        <v>1225</v>
      </c>
      <c r="Z20" s="43">
        <v>1230</v>
      </c>
      <c r="AA20" s="43">
        <v>1.0381359999999999</v>
      </c>
    </row>
    <row r="21" spans="1:27" ht="48.75" customHeight="1" x14ac:dyDescent="0.35">
      <c r="A21" s="5" t="s">
        <v>98</v>
      </c>
      <c r="B21" s="152" t="s">
        <v>491</v>
      </c>
      <c r="C21" s="3" t="s">
        <v>58</v>
      </c>
      <c r="E21" s="33">
        <f t="shared" si="0"/>
        <v>2023</v>
      </c>
      <c r="F21" s="33"/>
      <c r="G21" s="33"/>
      <c r="H21" s="33"/>
      <c r="I21" s="5"/>
      <c r="J21" s="359"/>
      <c r="K21" s="360"/>
      <c r="L21" s="360"/>
      <c r="M21" s="360"/>
      <c r="N21" s="361"/>
      <c r="P21" s="43">
        <v>2020</v>
      </c>
      <c r="Q21" s="43">
        <v>1145</v>
      </c>
      <c r="R21" s="43">
        <v>1150</v>
      </c>
      <c r="S21" s="43">
        <v>1155</v>
      </c>
      <c r="T21" s="43">
        <v>1170</v>
      </c>
      <c r="U21" s="43">
        <v>1190</v>
      </c>
      <c r="V21" s="43">
        <v>1195</v>
      </c>
      <c r="W21" s="43">
        <v>1215</v>
      </c>
      <c r="X21" s="43">
        <v>1225</v>
      </c>
      <c r="Y21" s="43">
        <v>1235</v>
      </c>
      <c r="Z21" s="43">
        <v>1240</v>
      </c>
      <c r="AA21" s="43">
        <v>1.0378149999999999</v>
      </c>
    </row>
    <row r="22" spans="1:27" s="2" customFormat="1" x14ac:dyDescent="0.35">
      <c r="A22" s="6" t="s">
        <v>5</v>
      </c>
      <c r="B22" s="22" t="s">
        <v>290</v>
      </c>
      <c r="C22" s="3" t="s">
        <v>6</v>
      </c>
      <c r="E22" s="33">
        <f t="shared" si="0"/>
        <v>2024</v>
      </c>
      <c r="F22" s="33"/>
      <c r="G22" s="33"/>
      <c r="H22" s="33"/>
      <c r="I22" s="5"/>
      <c r="P22" s="43" t="s">
        <v>78</v>
      </c>
      <c r="Q22" s="43"/>
      <c r="R22" s="43"/>
      <c r="S22" s="43"/>
      <c r="T22" s="43"/>
      <c r="U22" s="43"/>
      <c r="V22" s="43"/>
      <c r="W22" s="43"/>
      <c r="X22" s="43"/>
      <c r="Y22" s="43"/>
      <c r="Z22" s="43"/>
      <c r="AA22" s="43"/>
    </row>
    <row r="23" spans="1:27" s="2" customFormat="1" ht="34.5" customHeight="1" x14ac:dyDescent="0.35">
      <c r="A23" s="5" t="s">
        <v>55</v>
      </c>
      <c r="B23" s="23"/>
      <c r="C23" s="3" t="s">
        <v>54</v>
      </c>
      <c r="E23" s="33">
        <f t="shared" si="0"/>
        <v>2025</v>
      </c>
      <c r="F23" s="33"/>
      <c r="G23" s="33"/>
      <c r="H23" s="33"/>
      <c r="I23" s="5"/>
      <c r="J23" s="362" t="s">
        <v>96</v>
      </c>
      <c r="K23" s="363"/>
      <c r="L23" s="363"/>
      <c r="M23" s="363"/>
      <c r="N23" s="363"/>
      <c r="P23" s="43" t="s">
        <v>79</v>
      </c>
      <c r="Q23" s="43">
        <v>1030</v>
      </c>
      <c r="R23" s="43">
        <v>1035</v>
      </c>
      <c r="S23" s="43">
        <v>1035</v>
      </c>
      <c r="T23" s="43">
        <v>1035</v>
      </c>
      <c r="U23" s="43">
        <v>1045</v>
      </c>
      <c r="V23" s="43">
        <v>1050</v>
      </c>
      <c r="W23" s="43">
        <v>1055</v>
      </c>
      <c r="X23" s="43">
        <v>1055</v>
      </c>
      <c r="Y23" s="43">
        <v>1060</v>
      </c>
      <c r="Z23" s="43">
        <v>1070</v>
      </c>
      <c r="AA23" s="43">
        <v>1.014354</v>
      </c>
    </row>
    <row r="24" spans="1:27" ht="30.75" customHeight="1" x14ac:dyDescent="0.35">
      <c r="A24" s="5" t="s">
        <v>56</v>
      </c>
      <c r="B24" s="22"/>
      <c r="C24" s="3" t="s">
        <v>57</v>
      </c>
      <c r="E24" s="33">
        <f t="shared" si="0"/>
        <v>2026</v>
      </c>
      <c r="F24" s="33"/>
      <c r="G24" s="33"/>
      <c r="H24" s="33"/>
      <c r="I24" s="5"/>
      <c r="J24" s="362"/>
      <c r="K24" s="363"/>
      <c r="L24" s="363"/>
      <c r="M24" s="363"/>
      <c r="N24" s="363"/>
      <c r="P24" s="43" t="s">
        <v>80</v>
      </c>
      <c r="Q24" s="43">
        <v>1040</v>
      </c>
      <c r="R24" s="43">
        <v>1045</v>
      </c>
      <c r="S24" s="43">
        <v>1045</v>
      </c>
      <c r="T24" s="43">
        <v>1045</v>
      </c>
      <c r="U24" s="43">
        <v>1055</v>
      </c>
      <c r="V24" s="43">
        <v>1060</v>
      </c>
      <c r="W24" s="43">
        <v>1065</v>
      </c>
      <c r="X24" s="43">
        <v>1065</v>
      </c>
      <c r="Y24" s="43">
        <v>1070</v>
      </c>
      <c r="Z24" s="43">
        <v>1080</v>
      </c>
      <c r="AA24" s="43">
        <v>1.0142180000000001</v>
      </c>
    </row>
    <row r="25" spans="1:27" s="2" customFormat="1" x14ac:dyDescent="0.35">
      <c r="A25" s="18"/>
      <c r="B25" s="19"/>
      <c r="C25" s="3"/>
      <c r="E25" s="33">
        <f t="shared" si="0"/>
        <v>2027</v>
      </c>
      <c r="F25" s="33"/>
      <c r="G25" s="33"/>
      <c r="H25" s="33"/>
      <c r="I25" s="5"/>
      <c r="J25" s="362"/>
      <c r="K25" s="363"/>
      <c r="L25" s="363"/>
      <c r="M25" s="363"/>
      <c r="N25" s="363"/>
      <c r="P25" s="43" t="s">
        <v>81</v>
      </c>
      <c r="Q25" s="43">
        <v>1050</v>
      </c>
      <c r="R25" s="43">
        <v>1055</v>
      </c>
      <c r="S25" s="43">
        <v>1055</v>
      </c>
      <c r="T25" s="43">
        <v>1055</v>
      </c>
      <c r="U25" s="43">
        <v>1065</v>
      </c>
      <c r="V25" s="43">
        <v>1070</v>
      </c>
      <c r="W25" s="43">
        <v>1075</v>
      </c>
      <c r="X25" s="43">
        <v>1075</v>
      </c>
      <c r="Y25" s="43">
        <v>1080</v>
      </c>
      <c r="Z25" s="43">
        <v>1095</v>
      </c>
      <c r="AA25" s="43">
        <v>1.0140849999999999</v>
      </c>
    </row>
    <row r="26" spans="1:27" x14ac:dyDescent="0.35">
      <c r="A26" s="364" t="s">
        <v>71</v>
      </c>
      <c r="B26" s="364"/>
      <c r="E26" s="33">
        <f t="shared" si="0"/>
        <v>2028</v>
      </c>
      <c r="F26" s="33"/>
      <c r="G26" s="33"/>
      <c r="H26" s="33"/>
      <c r="I26" s="5"/>
      <c r="P26" s="43" t="s">
        <v>82</v>
      </c>
      <c r="Q26" s="43">
        <v>1055</v>
      </c>
      <c r="R26" s="43">
        <v>1060</v>
      </c>
      <c r="S26" s="43">
        <v>1060</v>
      </c>
      <c r="T26" s="43">
        <v>1060</v>
      </c>
      <c r="U26" s="43">
        <v>1070</v>
      </c>
      <c r="V26" s="43">
        <v>1075</v>
      </c>
      <c r="W26" s="43">
        <v>1080</v>
      </c>
      <c r="X26" s="43">
        <v>1080</v>
      </c>
      <c r="Y26" s="43">
        <v>1085</v>
      </c>
      <c r="Z26" s="43">
        <v>1095</v>
      </c>
      <c r="AA26" s="43">
        <v>1.014019</v>
      </c>
    </row>
    <row r="27" spans="1:27" x14ac:dyDescent="0.35">
      <c r="A27" s="5" t="s">
        <v>28</v>
      </c>
      <c r="B27" s="5"/>
      <c r="E27" s="33">
        <f t="shared" si="0"/>
        <v>2029</v>
      </c>
      <c r="F27" s="33"/>
      <c r="G27" s="33"/>
      <c r="H27" s="33"/>
      <c r="I27" s="5"/>
      <c r="P27" s="43" t="s">
        <v>83</v>
      </c>
      <c r="Q27" s="43">
        <v>1060</v>
      </c>
      <c r="R27" s="43">
        <v>1065</v>
      </c>
      <c r="S27" s="43">
        <v>1065</v>
      </c>
      <c r="T27" s="43">
        <v>1065</v>
      </c>
      <c r="U27" s="43">
        <v>1075</v>
      </c>
      <c r="V27" s="43">
        <v>1080</v>
      </c>
      <c r="W27" s="43">
        <v>1085</v>
      </c>
      <c r="X27" s="43">
        <v>1085</v>
      </c>
      <c r="Y27" s="43">
        <v>1090</v>
      </c>
      <c r="Z27" s="43">
        <v>1110</v>
      </c>
      <c r="AA27" s="43">
        <v>1.0139530000000001</v>
      </c>
    </row>
    <row r="28" spans="1:27" x14ac:dyDescent="0.35">
      <c r="A28" s="5" t="s">
        <v>29</v>
      </c>
      <c r="B28" s="5"/>
      <c r="E28" s="33">
        <f t="shared" si="0"/>
        <v>2030</v>
      </c>
      <c r="F28" s="33"/>
      <c r="G28" s="33"/>
      <c r="H28" s="33"/>
      <c r="I28" s="5"/>
      <c r="P28" s="43" t="s">
        <v>84</v>
      </c>
      <c r="Q28" s="43">
        <v>1065</v>
      </c>
      <c r="R28" s="43">
        <v>1070</v>
      </c>
      <c r="S28" s="43">
        <v>1070</v>
      </c>
      <c r="T28" s="43">
        <v>1070</v>
      </c>
      <c r="U28" s="43">
        <v>1080</v>
      </c>
      <c r="V28" s="43">
        <v>1085</v>
      </c>
      <c r="W28" s="43">
        <v>1090</v>
      </c>
      <c r="X28" s="43">
        <v>1090</v>
      </c>
      <c r="Y28" s="43">
        <v>1100</v>
      </c>
      <c r="Z28" s="43">
        <v>1110</v>
      </c>
      <c r="AA28" s="43">
        <v>1.018519</v>
      </c>
    </row>
    <row r="29" spans="1:27" ht="39.75" customHeight="1" x14ac:dyDescent="0.35">
      <c r="A29" s="5" t="s">
        <v>30</v>
      </c>
      <c r="B29" s="23"/>
      <c r="C29" s="1" t="s">
        <v>43</v>
      </c>
      <c r="E29" s="33">
        <f t="shared" si="0"/>
        <v>2031</v>
      </c>
      <c r="F29" s="33"/>
      <c r="G29" s="33"/>
      <c r="H29" s="33"/>
      <c r="I29" s="5"/>
      <c r="P29" s="43" t="s">
        <v>85</v>
      </c>
      <c r="Q29" s="43">
        <v>1075</v>
      </c>
      <c r="R29" s="43">
        <v>1080</v>
      </c>
      <c r="S29" s="43">
        <v>1080</v>
      </c>
      <c r="T29" s="43">
        <v>1080</v>
      </c>
      <c r="U29" s="43">
        <v>1090</v>
      </c>
      <c r="V29" s="43">
        <v>1095</v>
      </c>
      <c r="W29" s="43">
        <v>1100</v>
      </c>
      <c r="X29" s="43">
        <v>1100</v>
      </c>
      <c r="Y29" s="43">
        <v>1105</v>
      </c>
      <c r="Z29" s="43">
        <v>1120</v>
      </c>
      <c r="AA29" s="43">
        <v>1.0137609999999999</v>
      </c>
    </row>
    <row r="30" spans="1:27" x14ac:dyDescent="0.35">
      <c r="A30" s="5" t="s">
        <v>44</v>
      </c>
      <c r="B30" s="5"/>
      <c r="E30" s="33">
        <f t="shared" si="0"/>
        <v>2032</v>
      </c>
      <c r="F30" s="33"/>
      <c r="G30" s="33"/>
      <c r="H30" s="33"/>
      <c r="I30" s="5"/>
      <c r="P30" s="43" t="s">
        <v>86</v>
      </c>
      <c r="Q30" s="43">
        <v>1080</v>
      </c>
      <c r="R30" s="43">
        <v>1085</v>
      </c>
      <c r="S30" s="43">
        <v>1085</v>
      </c>
      <c r="T30" s="43">
        <v>1085</v>
      </c>
      <c r="U30" s="43">
        <v>1095</v>
      </c>
      <c r="V30" s="43">
        <v>1100</v>
      </c>
      <c r="W30" s="43">
        <v>1105</v>
      </c>
      <c r="X30" s="43">
        <v>1105</v>
      </c>
      <c r="Y30" s="43">
        <v>1110</v>
      </c>
      <c r="Z30" s="43">
        <v>1120</v>
      </c>
      <c r="AA30" s="43">
        <v>1.0136989999999999</v>
      </c>
    </row>
    <row r="31" spans="1:27" x14ac:dyDescent="0.35">
      <c r="A31" s="5" t="s">
        <v>47</v>
      </c>
      <c r="B31" s="5"/>
      <c r="E31" s="33">
        <f t="shared" si="0"/>
        <v>2033</v>
      </c>
      <c r="F31" s="33"/>
      <c r="G31" s="33"/>
      <c r="H31" s="33"/>
      <c r="I31" s="5"/>
      <c r="P31" s="43" t="s">
        <v>87</v>
      </c>
      <c r="Q31" s="43">
        <v>1085</v>
      </c>
      <c r="R31" s="43">
        <v>1090</v>
      </c>
      <c r="S31" s="43">
        <v>1090</v>
      </c>
      <c r="T31" s="43">
        <v>1090</v>
      </c>
      <c r="U31" s="43">
        <v>1100</v>
      </c>
      <c r="V31" s="43">
        <v>1105</v>
      </c>
      <c r="W31" s="43">
        <v>1110</v>
      </c>
      <c r="X31" s="43">
        <v>1110</v>
      </c>
      <c r="Y31" s="43">
        <v>1115</v>
      </c>
      <c r="Z31" s="43">
        <v>1125</v>
      </c>
      <c r="AA31" s="43">
        <v>1.013636</v>
      </c>
    </row>
    <row r="32" spans="1:27" x14ac:dyDescent="0.35">
      <c r="A32" s="5" t="s">
        <v>45</v>
      </c>
      <c r="B32" s="5"/>
      <c r="P32" s="43" t="s">
        <v>88</v>
      </c>
      <c r="Q32" s="43">
        <v>1090</v>
      </c>
      <c r="R32" s="43">
        <v>1095</v>
      </c>
      <c r="S32" s="43">
        <v>1095</v>
      </c>
      <c r="T32" s="43">
        <v>1095</v>
      </c>
      <c r="U32" s="43">
        <v>1105</v>
      </c>
      <c r="V32" s="43">
        <v>1110</v>
      </c>
      <c r="W32" s="43">
        <v>1115</v>
      </c>
      <c r="X32" s="43">
        <v>1115</v>
      </c>
      <c r="Y32" s="43">
        <v>1120</v>
      </c>
      <c r="Z32" s="43">
        <v>1130</v>
      </c>
      <c r="AA32" s="43">
        <v>1.0135749999999999</v>
      </c>
    </row>
    <row r="33" spans="1:16" x14ac:dyDescent="0.35">
      <c r="A33" s="5" t="s">
        <v>46</v>
      </c>
      <c r="B33" s="5"/>
      <c r="E33" s="32"/>
      <c r="F33" s="32"/>
      <c r="G33" s="32"/>
      <c r="H33" s="32"/>
      <c r="I33" s="2"/>
    </row>
    <row r="34" spans="1:16" s="2" customFormat="1" ht="13.5" customHeight="1" x14ac:dyDescent="0.35">
      <c r="A34" s="93"/>
      <c r="B34" s="94"/>
      <c r="C34" s="3"/>
      <c r="E34" s="26"/>
      <c r="F34" s="26"/>
      <c r="G34" s="26"/>
      <c r="H34" s="26"/>
      <c r="I34"/>
      <c r="P34" s="136"/>
    </row>
    <row r="35" spans="1:16" x14ac:dyDescent="0.35">
      <c r="A35" s="80"/>
      <c r="B35" s="80"/>
    </row>
    <row r="57" spans="1:8" customFormat="1" x14ac:dyDescent="0.35">
      <c r="A57" s="80"/>
      <c r="B57" s="80"/>
      <c r="C57" s="1"/>
      <c r="E57" s="26"/>
      <c r="F57" s="26"/>
      <c r="G57" s="26"/>
      <c r="H57" s="26"/>
    </row>
    <row r="58" spans="1:8" customFormat="1" x14ac:dyDescent="0.35">
      <c r="A58" s="92"/>
      <c r="B58" s="80"/>
    </row>
  </sheetData>
  <mergeCells count="9">
    <mergeCell ref="J19:N21"/>
    <mergeCell ref="J23:N25"/>
    <mergeCell ref="A26:B26"/>
    <mergeCell ref="C1:G1"/>
    <mergeCell ref="A6:B6"/>
    <mergeCell ref="E9:I9"/>
    <mergeCell ref="E10:H10"/>
    <mergeCell ref="J11:N12"/>
    <mergeCell ref="J13:N17"/>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A57"/>
  <sheetViews>
    <sheetView zoomScale="80" zoomScaleNormal="80" workbookViewId="0"/>
  </sheetViews>
  <sheetFormatPr defaultRowHeight="14.5" x14ac:dyDescent="0.35"/>
  <cols>
    <col min="1" max="1" width="63.6328125" customWidth="1"/>
    <col min="2" max="2" width="73.453125" customWidth="1"/>
    <col min="3" max="3" width="44.453125" style="1" customWidth="1"/>
    <col min="5" max="5" width="8.90625" style="26"/>
    <col min="6" max="6" width="14.453125" style="26" customWidth="1"/>
    <col min="7" max="7" width="15.453125" style="26" customWidth="1"/>
    <col min="8" max="8" width="18" style="26" customWidth="1"/>
    <col min="9" max="9" width="15.6328125" customWidth="1"/>
    <col min="16" max="16" width="12.6328125" style="135" customWidth="1"/>
  </cols>
  <sheetData>
    <row r="1" spans="1:27" ht="60" customHeight="1" x14ac:dyDescent="0.45">
      <c r="A1" s="122" t="s">
        <v>425</v>
      </c>
      <c r="B1" s="52"/>
      <c r="C1" s="393" t="s">
        <v>510</v>
      </c>
      <c r="D1" s="394"/>
      <c r="E1" s="394"/>
      <c r="F1" s="394"/>
      <c r="G1" s="395"/>
    </row>
    <row r="3" spans="1:27" ht="15" customHeight="1" x14ac:dyDescent="0.35">
      <c r="A3" s="4" t="s">
        <v>8</v>
      </c>
      <c r="B3" s="4"/>
    </row>
    <row r="4" spans="1:27" ht="15" customHeight="1" x14ac:dyDescent="0.35">
      <c r="A4" s="15" t="s">
        <v>9</v>
      </c>
      <c r="B4" s="15"/>
      <c r="E4" s="26" t="s">
        <v>414</v>
      </c>
    </row>
    <row r="5" spans="1:27" x14ac:dyDescent="0.35">
      <c r="C5" s="1" t="s">
        <v>31</v>
      </c>
    </row>
    <row r="6" spans="1:27" x14ac:dyDescent="0.35">
      <c r="A6" s="368" t="s">
        <v>10</v>
      </c>
      <c r="B6" s="369"/>
      <c r="C6" s="3"/>
    </row>
    <row r="7" spans="1:27" ht="21" customHeight="1" x14ac:dyDescent="0.35">
      <c r="A7" s="6" t="s">
        <v>0</v>
      </c>
      <c r="B7" s="174" t="s">
        <v>435</v>
      </c>
      <c r="C7" s="3"/>
    </row>
    <row r="8" spans="1:27" ht="213" customHeight="1" x14ac:dyDescent="0.35">
      <c r="A8" s="6" t="s">
        <v>2</v>
      </c>
      <c r="B8" s="189" t="s">
        <v>437</v>
      </c>
      <c r="C8" s="3"/>
      <c r="E8" s="370" t="s">
        <v>100</v>
      </c>
      <c r="F8" s="370"/>
      <c r="G8" s="370"/>
      <c r="H8" s="370"/>
      <c r="I8" s="370"/>
    </row>
    <row r="9" spans="1:27" ht="15" thickBot="1" x14ac:dyDescent="0.4">
      <c r="A9" s="6" t="s">
        <v>1</v>
      </c>
      <c r="B9" s="174"/>
      <c r="C9" s="3" t="s">
        <v>48</v>
      </c>
      <c r="E9" s="371" t="s">
        <v>53</v>
      </c>
      <c r="F9" s="372"/>
      <c r="G9" s="372"/>
      <c r="H9" s="373"/>
      <c r="I9" s="5">
        <f>B14</f>
        <v>0</v>
      </c>
      <c r="J9" t="s">
        <v>74</v>
      </c>
      <c r="P9" s="43" t="s">
        <v>76</v>
      </c>
      <c r="Q9" s="43"/>
      <c r="R9" s="43"/>
      <c r="S9" s="43"/>
      <c r="T9" s="43"/>
      <c r="U9" s="43"/>
      <c r="V9" s="43"/>
      <c r="W9" s="43"/>
      <c r="X9" s="43"/>
      <c r="Y9" s="43"/>
      <c r="Z9" s="43"/>
      <c r="AA9" s="43"/>
    </row>
    <row r="10" spans="1:27" ht="48" customHeight="1" thickBot="1" x14ac:dyDescent="0.4">
      <c r="A10" s="6" t="s">
        <v>4</v>
      </c>
      <c r="B10" s="174" t="s">
        <v>102</v>
      </c>
      <c r="C10" s="3" t="s">
        <v>3</v>
      </c>
      <c r="E10" s="37" t="s">
        <v>75</v>
      </c>
      <c r="F10" s="38" t="s">
        <v>147</v>
      </c>
      <c r="G10" s="38" t="s">
        <v>146</v>
      </c>
      <c r="H10" s="38" t="s">
        <v>90</v>
      </c>
      <c r="I10" s="38" t="s">
        <v>144</v>
      </c>
      <c r="J10" s="362" t="s">
        <v>92</v>
      </c>
      <c r="K10" s="374"/>
      <c r="L10" s="374"/>
      <c r="M10" s="374"/>
      <c r="N10" s="374"/>
      <c r="P10" s="43" t="s">
        <v>77</v>
      </c>
      <c r="Q10" s="48">
        <v>0.9</v>
      </c>
      <c r="R10" s="46">
        <v>0.8</v>
      </c>
      <c r="S10" s="46">
        <v>0.7</v>
      </c>
      <c r="T10" s="47">
        <v>0.6</v>
      </c>
      <c r="U10" s="48">
        <v>0.5</v>
      </c>
      <c r="V10" s="46">
        <v>0.4</v>
      </c>
      <c r="W10" s="46">
        <v>0.3</v>
      </c>
      <c r="X10" s="46">
        <v>0.2</v>
      </c>
      <c r="Y10" s="46">
        <v>0.1</v>
      </c>
      <c r="Z10" s="46">
        <v>0.05</v>
      </c>
      <c r="AA10" s="45">
        <v>18537</v>
      </c>
    </row>
    <row r="11" spans="1:27" ht="19.5" customHeight="1" x14ac:dyDescent="0.35">
      <c r="A11" s="12" t="s">
        <v>49</v>
      </c>
      <c r="B11" s="17" t="s">
        <v>429</v>
      </c>
      <c r="C11" s="3"/>
      <c r="E11" s="33">
        <v>2012</v>
      </c>
      <c r="F11" s="33"/>
      <c r="G11" s="33"/>
      <c r="H11" s="33"/>
      <c r="I11" s="5"/>
      <c r="J11" s="362"/>
      <c r="K11" s="374"/>
      <c r="L11" s="374"/>
      <c r="M11" s="374"/>
      <c r="N11" s="374"/>
      <c r="P11" s="43">
        <v>2011</v>
      </c>
      <c r="Q11" s="43">
        <v>1030</v>
      </c>
      <c r="R11" s="43">
        <v>1035</v>
      </c>
      <c r="S11" s="43">
        <v>1040</v>
      </c>
      <c r="T11" s="43">
        <v>1050</v>
      </c>
      <c r="U11" s="43">
        <v>1070</v>
      </c>
      <c r="V11" s="43">
        <v>1075</v>
      </c>
      <c r="W11" s="43">
        <v>1090</v>
      </c>
      <c r="X11" s="43">
        <v>1095</v>
      </c>
      <c r="Y11" s="43">
        <v>1110</v>
      </c>
      <c r="Z11" s="43">
        <v>1110</v>
      </c>
      <c r="AA11" s="43">
        <v>1.0373829999999999</v>
      </c>
    </row>
    <row r="12" spans="1:27" ht="15" customHeight="1" x14ac:dyDescent="0.35">
      <c r="A12" s="12" t="s">
        <v>50</v>
      </c>
      <c r="B12" s="17"/>
      <c r="C12" s="3"/>
      <c r="E12" s="33">
        <v>2013</v>
      </c>
      <c r="F12" s="33"/>
      <c r="G12" s="33"/>
      <c r="H12" s="33"/>
      <c r="I12" s="5"/>
      <c r="J12" s="375" t="s">
        <v>91</v>
      </c>
      <c r="K12" s="376"/>
      <c r="L12" s="376"/>
      <c r="M12" s="376"/>
      <c r="N12" s="376"/>
      <c r="P12" s="43">
        <v>2012</v>
      </c>
      <c r="Q12" s="43">
        <v>1050</v>
      </c>
      <c r="R12" s="43">
        <v>1055</v>
      </c>
      <c r="S12" s="43">
        <v>1060</v>
      </c>
      <c r="T12" s="43">
        <v>1070</v>
      </c>
      <c r="U12" s="43">
        <v>1090</v>
      </c>
      <c r="V12" s="43">
        <v>1095</v>
      </c>
      <c r="W12" s="43">
        <v>1115</v>
      </c>
      <c r="X12" s="43">
        <v>1120</v>
      </c>
      <c r="Y12" s="43">
        <v>1125</v>
      </c>
      <c r="Z12" s="43">
        <v>1135</v>
      </c>
      <c r="AA12" s="43">
        <v>1.0321100000000001</v>
      </c>
    </row>
    <row r="13" spans="1:27" x14ac:dyDescent="0.35">
      <c r="A13" s="12" t="s">
        <v>51</v>
      </c>
      <c r="B13" s="17"/>
      <c r="C13" s="3" t="s">
        <v>52</v>
      </c>
      <c r="E13" s="33">
        <v>2014</v>
      </c>
      <c r="F13" s="33"/>
      <c r="G13" s="33"/>
      <c r="H13" s="33"/>
      <c r="I13" s="5"/>
      <c r="J13" s="375"/>
      <c r="K13" s="376"/>
      <c r="L13" s="376"/>
      <c r="M13" s="376"/>
      <c r="N13" s="376"/>
      <c r="P13" s="43">
        <v>2013</v>
      </c>
      <c r="Q13" s="43">
        <v>1065</v>
      </c>
      <c r="R13" s="43">
        <v>1070</v>
      </c>
      <c r="S13" s="43">
        <v>1075</v>
      </c>
      <c r="T13" s="43">
        <v>1085</v>
      </c>
      <c r="U13" s="43">
        <v>1105</v>
      </c>
      <c r="V13" s="43">
        <v>1110</v>
      </c>
      <c r="W13" s="43">
        <v>1130</v>
      </c>
      <c r="X13" s="43">
        <v>1135</v>
      </c>
      <c r="Y13" s="43">
        <v>1150</v>
      </c>
      <c r="Z13" s="43">
        <v>1150</v>
      </c>
      <c r="AA13" s="43">
        <v>1.040724</v>
      </c>
    </row>
    <row r="14" spans="1:27" ht="21.75" customHeight="1" x14ac:dyDescent="0.35">
      <c r="A14" s="12" t="s">
        <v>53</v>
      </c>
      <c r="B14" s="167"/>
      <c r="C14" s="3"/>
      <c r="E14" s="33">
        <v>2015</v>
      </c>
      <c r="F14" s="33"/>
      <c r="G14" s="33"/>
      <c r="H14" s="33"/>
      <c r="I14" s="5"/>
      <c r="J14" s="375"/>
      <c r="K14" s="376"/>
      <c r="L14" s="376"/>
      <c r="M14" s="376"/>
      <c r="N14" s="376"/>
      <c r="P14" s="43">
        <v>2014</v>
      </c>
      <c r="Q14" s="43">
        <v>1080</v>
      </c>
      <c r="R14" s="43">
        <v>1085</v>
      </c>
      <c r="S14" s="43">
        <v>1090</v>
      </c>
      <c r="T14" s="43">
        <v>1100</v>
      </c>
      <c r="U14" s="43">
        <v>1120</v>
      </c>
      <c r="V14" s="43">
        <v>1125</v>
      </c>
      <c r="W14" s="43">
        <v>1145</v>
      </c>
      <c r="X14" s="43">
        <v>1150</v>
      </c>
      <c r="Y14" s="43">
        <v>1165</v>
      </c>
      <c r="Z14" s="43">
        <v>1170</v>
      </c>
      <c r="AA14" s="43">
        <v>1.040179</v>
      </c>
    </row>
    <row r="15" spans="1:27" x14ac:dyDescent="0.35">
      <c r="A15" s="88" t="s">
        <v>41</v>
      </c>
      <c r="B15" s="409"/>
      <c r="E15" s="33">
        <v>2016</v>
      </c>
      <c r="F15" s="33"/>
      <c r="G15" s="33"/>
      <c r="H15" s="33"/>
      <c r="I15" s="5"/>
      <c r="J15" s="375"/>
      <c r="K15" s="376"/>
      <c r="L15" s="376"/>
      <c r="M15" s="376"/>
      <c r="N15" s="376"/>
      <c r="P15" s="43">
        <v>2015</v>
      </c>
      <c r="Q15" s="43">
        <v>1095</v>
      </c>
      <c r="R15" s="43">
        <v>1100</v>
      </c>
      <c r="S15" s="43">
        <v>1105</v>
      </c>
      <c r="T15" s="43">
        <v>1115</v>
      </c>
      <c r="U15" s="43">
        <v>1135</v>
      </c>
      <c r="V15" s="43">
        <v>1140</v>
      </c>
      <c r="W15" s="43">
        <v>1160</v>
      </c>
      <c r="X15" s="43">
        <v>1165</v>
      </c>
      <c r="Y15" s="43">
        <v>1170</v>
      </c>
      <c r="Z15" s="43">
        <v>1180</v>
      </c>
      <c r="AA15" s="43">
        <v>1.030837</v>
      </c>
    </row>
    <row r="16" spans="1:27" ht="63" customHeight="1" x14ac:dyDescent="0.35">
      <c r="A16" s="88" t="s">
        <v>7</v>
      </c>
      <c r="B16" s="410"/>
      <c r="C16" s="3" t="s">
        <v>21</v>
      </c>
      <c r="E16" s="33">
        <v>2017</v>
      </c>
      <c r="F16" s="33"/>
      <c r="G16" s="33"/>
      <c r="H16" s="33"/>
      <c r="I16" s="5"/>
      <c r="J16" s="377"/>
      <c r="K16" s="378"/>
      <c r="L16" s="378"/>
      <c r="M16" s="378"/>
      <c r="N16" s="378"/>
      <c r="P16" s="43">
        <v>2016</v>
      </c>
      <c r="Q16" s="43">
        <v>1105</v>
      </c>
      <c r="R16" s="43">
        <v>1110</v>
      </c>
      <c r="S16" s="43">
        <v>1115</v>
      </c>
      <c r="T16" s="43">
        <v>1125</v>
      </c>
      <c r="U16" s="43">
        <v>1145</v>
      </c>
      <c r="V16" s="43">
        <v>1150</v>
      </c>
      <c r="W16" s="43">
        <v>1170</v>
      </c>
      <c r="X16" s="43">
        <v>1175</v>
      </c>
      <c r="Y16" s="43">
        <v>1190</v>
      </c>
      <c r="Z16" s="43">
        <v>1195</v>
      </c>
      <c r="AA16" s="43">
        <v>1.039301</v>
      </c>
    </row>
    <row r="17" spans="1:27" x14ac:dyDescent="0.35">
      <c r="A17" s="89" t="s">
        <v>72</v>
      </c>
      <c r="B17" s="188"/>
      <c r="C17" s="3" t="s">
        <v>73</v>
      </c>
      <c r="E17" s="33">
        <v>2018</v>
      </c>
      <c r="F17" s="33"/>
      <c r="G17" s="33"/>
      <c r="H17" s="33"/>
      <c r="I17" s="5"/>
      <c r="J17" s="34" t="s">
        <v>89</v>
      </c>
      <c r="K17" s="35"/>
      <c r="L17" s="35"/>
      <c r="M17" s="35"/>
      <c r="N17" s="36"/>
      <c r="P17" s="43">
        <v>2017</v>
      </c>
      <c r="Q17" s="43">
        <v>1115</v>
      </c>
      <c r="R17" s="43">
        <v>1120</v>
      </c>
      <c r="S17" s="43">
        <v>1125</v>
      </c>
      <c r="T17" s="43">
        <v>1135</v>
      </c>
      <c r="U17" s="43">
        <v>1155</v>
      </c>
      <c r="V17" s="43">
        <v>1160</v>
      </c>
      <c r="W17" s="43">
        <v>1180</v>
      </c>
      <c r="X17" s="43">
        <v>1185</v>
      </c>
      <c r="Y17" s="43">
        <v>1195</v>
      </c>
      <c r="Z17" s="43">
        <v>1205</v>
      </c>
      <c r="AA17" s="43">
        <v>1.034632</v>
      </c>
    </row>
    <row r="18" spans="1:27" x14ac:dyDescent="0.35">
      <c r="A18" s="89" t="s">
        <v>68</v>
      </c>
      <c r="B18" s="190"/>
      <c r="C18" s="3" t="s">
        <v>69</v>
      </c>
      <c r="E18" s="33">
        <v>2019</v>
      </c>
      <c r="F18" s="33"/>
      <c r="G18" s="33"/>
      <c r="H18" s="33"/>
      <c r="I18" s="5"/>
      <c r="J18" s="353"/>
      <c r="K18" s="354"/>
      <c r="L18" s="354"/>
      <c r="M18" s="354"/>
      <c r="N18" s="355"/>
      <c r="P18" s="43">
        <v>2018</v>
      </c>
      <c r="Q18" s="43">
        <v>1125</v>
      </c>
      <c r="R18" s="43">
        <v>1130</v>
      </c>
      <c r="S18" s="43">
        <v>1140</v>
      </c>
      <c r="T18" s="43">
        <v>1150</v>
      </c>
      <c r="U18" s="43">
        <v>1170</v>
      </c>
      <c r="V18" s="43">
        <v>1175</v>
      </c>
      <c r="W18" s="43">
        <v>1195</v>
      </c>
      <c r="X18" s="43">
        <v>1200</v>
      </c>
      <c r="Y18" s="43">
        <v>1215</v>
      </c>
      <c r="Z18" s="43">
        <v>1215</v>
      </c>
      <c r="AA18" s="43">
        <v>1.038462</v>
      </c>
    </row>
    <row r="19" spans="1:27" ht="21" customHeight="1" x14ac:dyDescent="0.35">
      <c r="A19" s="89" t="s">
        <v>67</v>
      </c>
      <c r="B19" s="188"/>
      <c r="C19" s="3" t="s">
        <v>70</v>
      </c>
      <c r="E19" s="33">
        <v>2020</v>
      </c>
      <c r="F19" s="33"/>
      <c r="G19" s="33"/>
      <c r="H19" s="33"/>
      <c r="I19" s="5"/>
      <c r="J19" s="356"/>
      <c r="K19" s="357"/>
      <c r="L19" s="357"/>
      <c r="M19" s="357"/>
      <c r="N19" s="358"/>
      <c r="P19" s="43">
        <v>2019</v>
      </c>
      <c r="Q19" s="43">
        <v>1135</v>
      </c>
      <c r="R19" s="43">
        <v>1140</v>
      </c>
      <c r="S19" s="43">
        <v>1150</v>
      </c>
      <c r="T19" s="43">
        <v>1160</v>
      </c>
      <c r="U19" s="43">
        <v>1180</v>
      </c>
      <c r="V19" s="43">
        <v>1185</v>
      </c>
      <c r="W19" s="43">
        <v>1205</v>
      </c>
      <c r="X19" s="43">
        <v>1210</v>
      </c>
      <c r="Y19" s="43">
        <v>1225</v>
      </c>
      <c r="Z19" s="43">
        <v>1230</v>
      </c>
      <c r="AA19" s="43">
        <v>1.0381359999999999</v>
      </c>
    </row>
    <row r="20" spans="1:27" ht="48.75" customHeight="1" x14ac:dyDescent="0.35">
      <c r="A20" s="5" t="s">
        <v>98</v>
      </c>
      <c r="B20" s="191" t="s">
        <v>290</v>
      </c>
      <c r="C20" s="3" t="s">
        <v>58</v>
      </c>
      <c r="E20" s="33">
        <v>2021</v>
      </c>
      <c r="F20" s="33"/>
      <c r="G20" s="33"/>
      <c r="H20" s="33"/>
      <c r="I20" s="5"/>
      <c r="J20" s="359"/>
      <c r="K20" s="360"/>
      <c r="L20" s="360"/>
      <c r="M20" s="360"/>
      <c r="N20" s="361"/>
      <c r="P20" s="43">
        <v>2020</v>
      </c>
      <c r="Q20" s="43">
        <v>1145</v>
      </c>
      <c r="R20" s="43">
        <v>1150</v>
      </c>
      <c r="S20" s="43">
        <v>1155</v>
      </c>
      <c r="T20" s="43">
        <v>1170</v>
      </c>
      <c r="U20" s="43">
        <v>1190</v>
      </c>
      <c r="V20" s="43">
        <v>1195</v>
      </c>
      <c r="W20" s="43">
        <v>1215</v>
      </c>
      <c r="X20" s="43">
        <v>1225</v>
      </c>
      <c r="Y20" s="43">
        <v>1235</v>
      </c>
      <c r="Z20" s="43">
        <v>1240</v>
      </c>
      <c r="AA20" s="43">
        <v>1.0378149999999999</v>
      </c>
    </row>
    <row r="21" spans="1:27" s="2" customFormat="1" x14ac:dyDescent="0.35">
      <c r="A21" s="6" t="s">
        <v>5</v>
      </c>
      <c r="B21" s="171" t="s">
        <v>436</v>
      </c>
      <c r="C21" s="3" t="s">
        <v>6</v>
      </c>
      <c r="E21" s="33">
        <v>2022</v>
      </c>
      <c r="F21" s="33"/>
      <c r="G21" s="33"/>
      <c r="H21" s="33"/>
      <c r="I21" s="5"/>
      <c r="P21" s="43" t="s">
        <v>78</v>
      </c>
      <c r="Q21" s="43"/>
      <c r="R21" s="43"/>
      <c r="S21" s="43"/>
      <c r="T21" s="43"/>
      <c r="U21" s="43"/>
      <c r="V21" s="43"/>
      <c r="W21" s="43"/>
      <c r="X21" s="43"/>
      <c r="Y21" s="43"/>
      <c r="Z21" s="43"/>
      <c r="AA21" s="43"/>
    </row>
    <row r="22" spans="1:27" s="2" customFormat="1" ht="34.5" customHeight="1" x14ac:dyDescent="0.35">
      <c r="A22" s="5" t="s">
        <v>55</v>
      </c>
      <c r="B22" s="192" t="s">
        <v>178</v>
      </c>
      <c r="C22" s="3" t="s">
        <v>54</v>
      </c>
      <c r="E22" s="33">
        <v>2023</v>
      </c>
      <c r="F22" s="33"/>
      <c r="G22" s="33"/>
      <c r="H22" s="33"/>
      <c r="I22" s="5"/>
      <c r="J22" s="362" t="s">
        <v>96</v>
      </c>
      <c r="K22" s="363"/>
      <c r="L22" s="363"/>
      <c r="M22" s="363"/>
      <c r="N22" s="363"/>
      <c r="P22" s="43" t="s">
        <v>79</v>
      </c>
      <c r="Q22" s="43">
        <v>1030</v>
      </c>
      <c r="R22" s="43">
        <v>1035</v>
      </c>
      <c r="S22" s="43">
        <v>1035</v>
      </c>
      <c r="T22" s="43">
        <v>1035</v>
      </c>
      <c r="U22" s="43">
        <v>1045</v>
      </c>
      <c r="V22" s="43">
        <v>1050</v>
      </c>
      <c r="W22" s="43">
        <v>1055</v>
      </c>
      <c r="X22" s="43">
        <v>1055</v>
      </c>
      <c r="Y22" s="43">
        <v>1060</v>
      </c>
      <c r="Z22" s="43">
        <v>1070</v>
      </c>
      <c r="AA22" s="43">
        <v>1.014354</v>
      </c>
    </row>
    <row r="23" spans="1:27" ht="30.75" customHeight="1" x14ac:dyDescent="0.35">
      <c r="A23" s="5" t="s">
        <v>56</v>
      </c>
      <c r="B23" s="22"/>
      <c r="C23" s="3" t="s">
        <v>57</v>
      </c>
      <c r="E23" s="33">
        <v>2024</v>
      </c>
      <c r="F23" s="33"/>
      <c r="G23" s="33"/>
      <c r="H23" s="33"/>
      <c r="I23" s="5"/>
      <c r="J23" s="362"/>
      <c r="K23" s="363"/>
      <c r="L23" s="363"/>
      <c r="M23" s="363"/>
      <c r="N23" s="363"/>
      <c r="P23" s="43" t="s">
        <v>80</v>
      </c>
      <c r="Q23" s="43">
        <v>1040</v>
      </c>
      <c r="R23" s="43">
        <v>1045</v>
      </c>
      <c r="S23" s="43">
        <v>1045</v>
      </c>
      <c r="T23" s="43">
        <v>1045</v>
      </c>
      <c r="U23" s="43">
        <v>1055</v>
      </c>
      <c r="V23" s="43">
        <v>1060</v>
      </c>
      <c r="W23" s="43">
        <v>1065</v>
      </c>
      <c r="X23" s="43">
        <v>1065</v>
      </c>
      <c r="Y23" s="43">
        <v>1070</v>
      </c>
      <c r="Z23" s="43">
        <v>1080</v>
      </c>
      <c r="AA23" s="43">
        <v>1.0142180000000001</v>
      </c>
    </row>
    <row r="24" spans="1:27" s="2" customFormat="1" x14ac:dyDescent="0.35">
      <c r="A24" s="18"/>
      <c r="B24" s="19"/>
      <c r="C24" s="3"/>
      <c r="E24" s="33">
        <v>2025</v>
      </c>
      <c r="F24" s="33"/>
      <c r="G24" s="33"/>
      <c r="H24" s="33"/>
      <c r="I24" s="5"/>
      <c r="J24" s="362"/>
      <c r="K24" s="363"/>
      <c r="L24" s="363"/>
      <c r="M24" s="363"/>
      <c r="N24" s="363"/>
      <c r="P24" s="43" t="s">
        <v>81</v>
      </c>
      <c r="Q24" s="43">
        <v>1050</v>
      </c>
      <c r="R24" s="43">
        <v>1055</v>
      </c>
      <c r="S24" s="43">
        <v>1055</v>
      </c>
      <c r="T24" s="43">
        <v>1055</v>
      </c>
      <c r="U24" s="43">
        <v>1065</v>
      </c>
      <c r="V24" s="43">
        <v>1070</v>
      </c>
      <c r="W24" s="43">
        <v>1075</v>
      </c>
      <c r="X24" s="43">
        <v>1075</v>
      </c>
      <c r="Y24" s="43">
        <v>1080</v>
      </c>
      <c r="Z24" s="43">
        <v>1095</v>
      </c>
      <c r="AA24" s="43">
        <v>1.0140849999999999</v>
      </c>
    </row>
    <row r="25" spans="1:27" x14ac:dyDescent="0.35">
      <c r="A25" s="364" t="s">
        <v>71</v>
      </c>
      <c r="B25" s="364"/>
      <c r="E25" s="33">
        <v>2026</v>
      </c>
      <c r="F25" s="33"/>
      <c r="G25" s="33"/>
      <c r="H25" s="33"/>
      <c r="I25" s="5"/>
      <c r="P25" s="43" t="s">
        <v>82</v>
      </c>
      <c r="Q25" s="43">
        <v>1055</v>
      </c>
      <c r="R25" s="43">
        <v>1060</v>
      </c>
      <c r="S25" s="43">
        <v>1060</v>
      </c>
      <c r="T25" s="43">
        <v>1060</v>
      </c>
      <c r="U25" s="43">
        <v>1070</v>
      </c>
      <c r="V25" s="43">
        <v>1075</v>
      </c>
      <c r="W25" s="43">
        <v>1080</v>
      </c>
      <c r="X25" s="43">
        <v>1080</v>
      </c>
      <c r="Y25" s="43">
        <v>1085</v>
      </c>
      <c r="Z25" s="43">
        <v>1095</v>
      </c>
      <c r="AA25" s="43">
        <v>1.014019</v>
      </c>
    </row>
    <row r="26" spans="1:27" x14ac:dyDescent="0.35">
      <c r="A26" s="5" t="s">
        <v>28</v>
      </c>
      <c r="B26" s="5"/>
      <c r="E26" s="33">
        <v>2027</v>
      </c>
      <c r="F26" s="33"/>
      <c r="G26" s="33"/>
      <c r="H26" s="33"/>
      <c r="I26" s="5"/>
      <c r="P26" s="43" t="s">
        <v>83</v>
      </c>
      <c r="Q26" s="43">
        <v>1060</v>
      </c>
      <c r="R26" s="43">
        <v>1065</v>
      </c>
      <c r="S26" s="43">
        <v>1065</v>
      </c>
      <c r="T26" s="43">
        <v>1065</v>
      </c>
      <c r="U26" s="43">
        <v>1075</v>
      </c>
      <c r="V26" s="43">
        <v>1080</v>
      </c>
      <c r="W26" s="43">
        <v>1085</v>
      </c>
      <c r="X26" s="43">
        <v>1085</v>
      </c>
      <c r="Y26" s="43">
        <v>1090</v>
      </c>
      <c r="Z26" s="43">
        <v>1110</v>
      </c>
      <c r="AA26" s="43">
        <v>1.0139530000000001</v>
      </c>
    </row>
    <row r="27" spans="1:27" x14ac:dyDescent="0.35">
      <c r="A27" s="5" t="s">
        <v>29</v>
      </c>
      <c r="B27" s="5"/>
      <c r="E27" s="33">
        <v>2028</v>
      </c>
      <c r="F27" s="33"/>
      <c r="G27" s="33"/>
      <c r="H27" s="33"/>
      <c r="I27" s="5"/>
      <c r="P27" s="43" t="s">
        <v>84</v>
      </c>
      <c r="Q27" s="43">
        <v>1065</v>
      </c>
      <c r="R27" s="43">
        <v>1070</v>
      </c>
      <c r="S27" s="43">
        <v>1070</v>
      </c>
      <c r="T27" s="43">
        <v>1070</v>
      </c>
      <c r="U27" s="43">
        <v>1080</v>
      </c>
      <c r="V27" s="43">
        <v>1085</v>
      </c>
      <c r="W27" s="43">
        <v>1090</v>
      </c>
      <c r="X27" s="43">
        <v>1090</v>
      </c>
      <c r="Y27" s="43">
        <v>1100</v>
      </c>
      <c r="Z27" s="43">
        <v>1110</v>
      </c>
      <c r="AA27" s="43">
        <v>1.018519</v>
      </c>
    </row>
    <row r="28" spans="1:27" ht="39.75" customHeight="1" x14ac:dyDescent="0.35">
      <c r="A28" s="5" t="s">
        <v>30</v>
      </c>
      <c r="B28" s="23"/>
      <c r="C28" s="1" t="s">
        <v>43</v>
      </c>
      <c r="E28" s="33">
        <v>2029</v>
      </c>
      <c r="F28" s="33"/>
      <c r="G28" s="33"/>
      <c r="H28" s="33"/>
      <c r="I28" s="5"/>
      <c r="P28" s="43" t="s">
        <v>85</v>
      </c>
      <c r="Q28" s="43">
        <v>1075</v>
      </c>
      <c r="R28" s="43">
        <v>1080</v>
      </c>
      <c r="S28" s="43">
        <v>1080</v>
      </c>
      <c r="T28" s="43">
        <v>1080</v>
      </c>
      <c r="U28" s="43">
        <v>1090</v>
      </c>
      <c r="V28" s="43">
        <v>1095</v>
      </c>
      <c r="W28" s="43">
        <v>1100</v>
      </c>
      <c r="X28" s="43">
        <v>1100</v>
      </c>
      <c r="Y28" s="43">
        <v>1105</v>
      </c>
      <c r="Z28" s="43">
        <v>1120</v>
      </c>
      <c r="AA28" s="43">
        <v>1.0137609999999999</v>
      </c>
    </row>
    <row r="29" spans="1:27" x14ac:dyDescent="0.35">
      <c r="A29" s="5" t="s">
        <v>44</v>
      </c>
      <c r="B29" s="5"/>
      <c r="E29" s="33">
        <v>2030</v>
      </c>
      <c r="F29" s="33"/>
      <c r="G29" s="33"/>
      <c r="H29" s="33"/>
      <c r="I29" s="5"/>
      <c r="P29" s="43" t="s">
        <v>86</v>
      </c>
      <c r="Q29" s="43">
        <v>1080</v>
      </c>
      <c r="R29" s="43">
        <v>1085</v>
      </c>
      <c r="S29" s="43">
        <v>1085</v>
      </c>
      <c r="T29" s="43">
        <v>1085</v>
      </c>
      <c r="U29" s="43">
        <v>1095</v>
      </c>
      <c r="V29" s="43">
        <v>1100</v>
      </c>
      <c r="W29" s="43">
        <v>1105</v>
      </c>
      <c r="X29" s="43">
        <v>1105</v>
      </c>
      <c r="Y29" s="43">
        <v>1110</v>
      </c>
      <c r="Z29" s="43">
        <v>1120</v>
      </c>
      <c r="AA29" s="43">
        <v>1.0136989999999999</v>
      </c>
    </row>
    <row r="30" spans="1:27" x14ac:dyDescent="0.35">
      <c r="A30" s="5" t="s">
        <v>47</v>
      </c>
      <c r="B30" s="5"/>
      <c r="E30" s="33">
        <v>2031</v>
      </c>
      <c r="F30" s="33"/>
      <c r="G30" s="33"/>
      <c r="H30" s="33"/>
      <c r="I30" s="5"/>
      <c r="P30" s="43" t="s">
        <v>87</v>
      </c>
      <c r="Q30" s="43">
        <v>1085</v>
      </c>
      <c r="R30" s="43">
        <v>1090</v>
      </c>
      <c r="S30" s="43">
        <v>1090</v>
      </c>
      <c r="T30" s="43">
        <v>1090</v>
      </c>
      <c r="U30" s="43">
        <v>1100</v>
      </c>
      <c r="V30" s="43">
        <v>1105</v>
      </c>
      <c r="W30" s="43">
        <v>1110</v>
      </c>
      <c r="X30" s="43">
        <v>1110</v>
      </c>
      <c r="Y30" s="43">
        <v>1115</v>
      </c>
      <c r="Z30" s="43">
        <v>1125</v>
      </c>
      <c r="AA30" s="43">
        <v>1.013636</v>
      </c>
    </row>
    <row r="31" spans="1:27" x14ac:dyDescent="0.35">
      <c r="A31" s="5" t="s">
        <v>45</v>
      </c>
      <c r="B31" s="5"/>
      <c r="P31" s="43" t="s">
        <v>88</v>
      </c>
      <c r="Q31" s="43">
        <v>1090</v>
      </c>
      <c r="R31" s="43">
        <v>1095</v>
      </c>
      <c r="S31" s="43">
        <v>1095</v>
      </c>
      <c r="T31" s="43">
        <v>1095</v>
      </c>
      <c r="U31" s="43">
        <v>1105</v>
      </c>
      <c r="V31" s="43">
        <v>1110</v>
      </c>
      <c r="W31" s="43">
        <v>1115</v>
      </c>
      <c r="X31" s="43">
        <v>1115</v>
      </c>
      <c r="Y31" s="43">
        <v>1120</v>
      </c>
      <c r="Z31" s="43">
        <v>1130</v>
      </c>
      <c r="AA31" s="43">
        <v>1.0135749999999999</v>
      </c>
    </row>
    <row r="32" spans="1:27" x14ac:dyDescent="0.35">
      <c r="A32" s="5" t="s">
        <v>46</v>
      </c>
      <c r="B32" s="5"/>
      <c r="E32" s="32"/>
      <c r="F32" s="32"/>
      <c r="G32" s="32"/>
      <c r="H32" s="32"/>
      <c r="I32" s="2"/>
    </row>
    <row r="33" spans="1:16" s="2" customFormat="1" ht="15.75" customHeight="1" x14ac:dyDescent="0.35">
      <c r="A33" s="93"/>
      <c r="B33" s="94"/>
      <c r="C33" s="3"/>
      <c r="E33" s="26"/>
      <c r="F33" s="26"/>
      <c r="G33" s="26"/>
      <c r="H33" s="26"/>
      <c r="I33"/>
      <c r="P33" s="136"/>
    </row>
    <row r="34" spans="1:16" x14ac:dyDescent="0.35">
      <c r="A34" s="80"/>
      <c r="B34" s="173"/>
    </row>
    <row r="35" spans="1:16" x14ac:dyDescent="0.35">
      <c r="A35" s="65"/>
      <c r="B35" s="65"/>
    </row>
    <row r="36" spans="1:16" x14ac:dyDescent="0.35">
      <c r="A36" s="65"/>
      <c r="B36" s="65"/>
    </row>
    <row r="37" spans="1:16" x14ac:dyDescent="0.35">
      <c r="A37" s="65"/>
      <c r="B37" s="172"/>
    </row>
    <row r="38" spans="1:16" x14ac:dyDescent="0.35">
      <c r="A38" s="65"/>
      <c r="B38" s="172"/>
    </row>
    <row r="39" spans="1:16" x14ac:dyDescent="0.35">
      <c r="A39" s="65"/>
      <c r="B39" s="172"/>
    </row>
    <row r="40" spans="1:16" x14ac:dyDescent="0.35">
      <c r="A40" s="65"/>
      <c r="B40" s="172"/>
    </row>
    <row r="41" spans="1:16" x14ac:dyDescent="0.35">
      <c r="A41" s="65"/>
      <c r="B41" s="172"/>
    </row>
    <row r="42" spans="1:16" x14ac:dyDescent="0.35">
      <c r="A42" s="65"/>
      <c r="B42" s="172"/>
    </row>
    <row r="56" spans="1:2" customFormat="1" x14ac:dyDescent="0.35">
      <c r="A56" s="80"/>
      <c r="B56" s="80"/>
    </row>
    <row r="57" spans="1:2" customFormat="1" x14ac:dyDescent="0.35">
      <c r="A57" s="92"/>
      <c r="B57" s="80"/>
    </row>
  </sheetData>
  <mergeCells count="10">
    <mergeCell ref="J18:N20"/>
    <mergeCell ref="J22:N24"/>
    <mergeCell ref="A25:B25"/>
    <mergeCell ref="C1:G1"/>
    <mergeCell ref="A6:B6"/>
    <mergeCell ref="E8:I8"/>
    <mergeCell ref="E9:H9"/>
    <mergeCell ref="J10:N11"/>
    <mergeCell ref="J12:N16"/>
    <mergeCell ref="B15:B16"/>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A57"/>
  <sheetViews>
    <sheetView zoomScale="80" zoomScaleNormal="80" workbookViewId="0"/>
  </sheetViews>
  <sheetFormatPr defaultRowHeight="14.5" x14ac:dyDescent="0.35"/>
  <cols>
    <col min="1" max="1" width="63.6328125" customWidth="1"/>
    <col min="2" max="2" width="73.453125" customWidth="1"/>
    <col min="3" max="3" width="44.453125" style="1" customWidth="1"/>
    <col min="5" max="5" width="8.90625" style="26"/>
    <col min="6" max="6" width="14.453125" style="26" customWidth="1"/>
    <col min="7" max="7" width="15.453125" style="26" customWidth="1"/>
    <col min="8" max="8" width="18" style="26" customWidth="1"/>
    <col min="9" max="9" width="15.6328125" customWidth="1"/>
    <col min="16" max="16" width="12.6328125" style="135" customWidth="1"/>
  </cols>
  <sheetData>
    <row r="1" spans="1:27" ht="60" customHeight="1" x14ac:dyDescent="0.45">
      <c r="A1" s="122" t="s">
        <v>511</v>
      </c>
      <c r="B1" s="52"/>
      <c r="C1" s="393" t="s">
        <v>505</v>
      </c>
      <c r="D1" s="394"/>
      <c r="E1" s="394"/>
      <c r="F1" s="394"/>
      <c r="G1" s="395"/>
    </row>
    <row r="2" spans="1:27" x14ac:dyDescent="0.35">
      <c r="A2" s="65"/>
    </row>
    <row r="3" spans="1:27" ht="15" customHeight="1" x14ac:dyDescent="0.35">
      <c r="A3" s="4" t="s">
        <v>8</v>
      </c>
      <c r="B3" s="4"/>
    </row>
    <row r="4" spans="1:27" ht="15" customHeight="1" x14ac:dyDescent="0.35">
      <c r="A4" s="15" t="s">
        <v>9</v>
      </c>
      <c r="B4" s="15"/>
      <c r="E4" s="26" t="s">
        <v>414</v>
      </c>
    </row>
    <row r="5" spans="1:27" x14ac:dyDescent="0.35">
      <c r="C5" s="1" t="s">
        <v>31</v>
      </c>
    </row>
    <row r="6" spans="1:27" x14ac:dyDescent="0.35">
      <c r="A6" s="368" t="s">
        <v>10</v>
      </c>
      <c r="B6" s="369"/>
      <c r="C6" s="3"/>
    </row>
    <row r="7" spans="1:27" ht="21" customHeight="1" x14ac:dyDescent="0.35">
      <c r="A7" s="6" t="s">
        <v>0</v>
      </c>
      <c r="B7" s="174" t="str">
        <f>+A1</f>
        <v>North St. Albans to Sheldon  (Line 137)</v>
      </c>
      <c r="C7" s="3"/>
    </row>
    <row r="8" spans="1:27" ht="93.65" customHeight="1" x14ac:dyDescent="0.35">
      <c r="A8" s="6" t="s">
        <v>2</v>
      </c>
      <c r="B8" s="189" t="s">
        <v>512</v>
      </c>
      <c r="C8" s="3"/>
      <c r="E8" s="370" t="s">
        <v>100</v>
      </c>
      <c r="F8" s="370"/>
      <c r="G8" s="370"/>
      <c r="H8" s="370"/>
      <c r="I8" s="370"/>
    </row>
    <row r="9" spans="1:27" ht="15" thickBot="1" x14ac:dyDescent="0.4">
      <c r="A9" s="6" t="s">
        <v>1</v>
      </c>
      <c r="B9" s="174"/>
      <c r="C9" s="3" t="s">
        <v>48</v>
      </c>
      <c r="E9" s="371" t="s">
        <v>53</v>
      </c>
      <c r="F9" s="372"/>
      <c r="G9" s="372"/>
      <c r="H9" s="373"/>
      <c r="I9" s="5" t="str">
        <f>B14</f>
        <v>N/A</v>
      </c>
      <c r="J9" t="s">
        <v>74</v>
      </c>
      <c r="P9" s="43" t="s">
        <v>76</v>
      </c>
      <c r="Q9" s="43"/>
      <c r="R9" s="43"/>
      <c r="S9" s="43"/>
      <c r="T9" s="43"/>
      <c r="U9" s="43"/>
      <c r="V9" s="43"/>
      <c r="W9" s="43"/>
      <c r="X9" s="43"/>
      <c r="Y9" s="43"/>
      <c r="Z9" s="43"/>
      <c r="AA9" s="43"/>
    </row>
    <row r="10" spans="1:27" ht="48" customHeight="1" thickBot="1" x14ac:dyDescent="0.4">
      <c r="A10" s="6" t="s">
        <v>4</v>
      </c>
      <c r="B10" s="174" t="s">
        <v>483</v>
      </c>
      <c r="C10" s="3" t="s">
        <v>3</v>
      </c>
      <c r="E10" s="37" t="s">
        <v>75</v>
      </c>
      <c r="F10" s="38" t="s">
        <v>147</v>
      </c>
      <c r="G10" s="38" t="s">
        <v>146</v>
      </c>
      <c r="H10" s="38" t="s">
        <v>90</v>
      </c>
      <c r="I10" s="38" t="s">
        <v>144</v>
      </c>
      <c r="J10" s="362" t="s">
        <v>92</v>
      </c>
      <c r="K10" s="374"/>
      <c r="L10" s="374"/>
      <c r="M10" s="374"/>
      <c r="N10" s="374"/>
      <c r="P10" s="43" t="s">
        <v>77</v>
      </c>
      <c r="Q10" s="48">
        <v>0.9</v>
      </c>
      <c r="R10" s="46">
        <v>0.8</v>
      </c>
      <c r="S10" s="46">
        <v>0.7</v>
      </c>
      <c r="T10" s="47">
        <v>0.6</v>
      </c>
      <c r="U10" s="48">
        <v>0.5</v>
      </c>
      <c r="V10" s="46">
        <v>0.4</v>
      </c>
      <c r="W10" s="46">
        <v>0.3</v>
      </c>
      <c r="X10" s="46">
        <v>0.2</v>
      </c>
      <c r="Y10" s="46">
        <v>0.1</v>
      </c>
      <c r="Z10" s="46">
        <v>0.05</v>
      </c>
      <c r="AA10" s="45">
        <v>18537</v>
      </c>
    </row>
    <row r="11" spans="1:27" ht="19.5" customHeight="1" x14ac:dyDescent="0.35">
      <c r="A11" s="12" t="s">
        <v>49</v>
      </c>
      <c r="B11" s="17"/>
      <c r="C11" s="3"/>
      <c r="E11" s="33">
        <v>2012</v>
      </c>
      <c r="F11" s="33"/>
      <c r="G11" s="33"/>
      <c r="H11" s="33"/>
      <c r="I11" s="5"/>
      <c r="J11" s="362"/>
      <c r="K11" s="374"/>
      <c r="L11" s="374"/>
      <c r="M11" s="374"/>
      <c r="N11" s="374"/>
      <c r="P11" s="43">
        <v>2011</v>
      </c>
      <c r="Q11" s="43">
        <v>1030</v>
      </c>
      <c r="R11" s="43">
        <v>1035</v>
      </c>
      <c r="S11" s="43">
        <v>1040</v>
      </c>
      <c r="T11" s="43">
        <v>1050</v>
      </c>
      <c r="U11" s="43">
        <v>1070</v>
      </c>
      <c r="V11" s="43">
        <v>1075</v>
      </c>
      <c r="W11" s="43">
        <v>1090</v>
      </c>
      <c r="X11" s="43">
        <v>1095</v>
      </c>
      <c r="Y11" s="43">
        <v>1110</v>
      </c>
      <c r="Z11" s="43">
        <v>1110</v>
      </c>
      <c r="AA11" s="43">
        <v>1.0373829999999999</v>
      </c>
    </row>
    <row r="12" spans="1:27" ht="15" customHeight="1" x14ac:dyDescent="0.35">
      <c r="A12" s="12" t="s">
        <v>50</v>
      </c>
      <c r="B12" s="17"/>
      <c r="C12" s="3"/>
      <c r="E12" s="33">
        <v>2013</v>
      </c>
      <c r="F12" s="33"/>
      <c r="G12" s="33"/>
      <c r="H12" s="33"/>
      <c r="I12" s="5"/>
      <c r="J12" s="375" t="s">
        <v>91</v>
      </c>
      <c r="K12" s="376"/>
      <c r="L12" s="376"/>
      <c r="M12" s="376"/>
      <c r="N12" s="376"/>
      <c r="P12" s="43">
        <v>2012</v>
      </c>
      <c r="Q12" s="43">
        <v>1050</v>
      </c>
      <c r="R12" s="43">
        <v>1055</v>
      </c>
      <c r="S12" s="43">
        <v>1060</v>
      </c>
      <c r="T12" s="43">
        <v>1070</v>
      </c>
      <c r="U12" s="43">
        <v>1090</v>
      </c>
      <c r="V12" s="43">
        <v>1095</v>
      </c>
      <c r="W12" s="43">
        <v>1115</v>
      </c>
      <c r="X12" s="43">
        <v>1120</v>
      </c>
      <c r="Y12" s="43">
        <v>1125</v>
      </c>
      <c r="Z12" s="43">
        <v>1135</v>
      </c>
      <c r="AA12" s="43">
        <v>1.0321100000000001</v>
      </c>
    </row>
    <row r="13" spans="1:27" x14ac:dyDescent="0.35">
      <c r="A13" s="12" t="s">
        <v>51</v>
      </c>
      <c r="B13" s="17"/>
      <c r="C13" s="3" t="s">
        <v>52</v>
      </c>
      <c r="E13" s="33">
        <v>2014</v>
      </c>
      <c r="F13" s="33"/>
      <c r="G13" s="33"/>
      <c r="H13" s="33"/>
      <c r="I13" s="5"/>
      <c r="J13" s="375"/>
      <c r="K13" s="376"/>
      <c r="L13" s="376"/>
      <c r="M13" s="376"/>
      <c r="N13" s="376"/>
      <c r="P13" s="43">
        <v>2013</v>
      </c>
      <c r="Q13" s="43">
        <v>1065</v>
      </c>
      <c r="R13" s="43">
        <v>1070</v>
      </c>
      <c r="S13" s="43">
        <v>1075</v>
      </c>
      <c r="T13" s="43">
        <v>1085</v>
      </c>
      <c r="U13" s="43">
        <v>1105</v>
      </c>
      <c r="V13" s="43">
        <v>1110</v>
      </c>
      <c r="W13" s="43">
        <v>1130</v>
      </c>
      <c r="X13" s="43">
        <v>1135</v>
      </c>
      <c r="Y13" s="43">
        <v>1150</v>
      </c>
      <c r="Z13" s="43">
        <v>1150</v>
      </c>
      <c r="AA13" s="43">
        <v>1.040724</v>
      </c>
    </row>
    <row r="14" spans="1:27" ht="21.75" customHeight="1" x14ac:dyDescent="0.35">
      <c r="A14" s="12" t="s">
        <v>53</v>
      </c>
      <c r="B14" s="167" t="s">
        <v>116</v>
      </c>
      <c r="C14" s="3"/>
      <c r="E14" s="33">
        <v>2015</v>
      </c>
      <c r="F14" s="33"/>
      <c r="G14" s="33"/>
      <c r="H14" s="33"/>
      <c r="I14" s="5"/>
      <c r="J14" s="375"/>
      <c r="K14" s="376"/>
      <c r="L14" s="376"/>
      <c r="M14" s="376"/>
      <c r="N14" s="376"/>
      <c r="P14" s="43">
        <v>2014</v>
      </c>
      <c r="Q14" s="43">
        <v>1080</v>
      </c>
      <c r="R14" s="43">
        <v>1085</v>
      </c>
      <c r="S14" s="43">
        <v>1090</v>
      </c>
      <c r="T14" s="43">
        <v>1100</v>
      </c>
      <c r="U14" s="43">
        <v>1120</v>
      </c>
      <c r="V14" s="43">
        <v>1125</v>
      </c>
      <c r="W14" s="43">
        <v>1145</v>
      </c>
      <c r="X14" s="43">
        <v>1150</v>
      </c>
      <c r="Y14" s="43">
        <v>1165</v>
      </c>
      <c r="Z14" s="43">
        <v>1170</v>
      </c>
      <c r="AA14" s="43">
        <v>1.040179</v>
      </c>
    </row>
    <row r="15" spans="1:27" x14ac:dyDescent="0.35">
      <c r="A15" s="88" t="s">
        <v>41</v>
      </c>
      <c r="B15" s="391"/>
      <c r="E15" s="33">
        <v>2016</v>
      </c>
      <c r="F15" s="33"/>
      <c r="G15" s="33"/>
      <c r="H15" s="33"/>
      <c r="I15" s="5"/>
      <c r="J15" s="375"/>
      <c r="K15" s="376"/>
      <c r="L15" s="376"/>
      <c r="M15" s="376"/>
      <c r="N15" s="376"/>
      <c r="P15" s="43">
        <v>2015</v>
      </c>
      <c r="Q15" s="43">
        <v>1095</v>
      </c>
      <c r="R15" s="43">
        <v>1100</v>
      </c>
      <c r="S15" s="43">
        <v>1105</v>
      </c>
      <c r="T15" s="43">
        <v>1115</v>
      </c>
      <c r="U15" s="43">
        <v>1135</v>
      </c>
      <c r="V15" s="43">
        <v>1140</v>
      </c>
      <c r="W15" s="43">
        <v>1160</v>
      </c>
      <c r="X15" s="43">
        <v>1165</v>
      </c>
      <c r="Y15" s="43">
        <v>1170</v>
      </c>
      <c r="Z15" s="43">
        <v>1180</v>
      </c>
      <c r="AA15" s="43">
        <v>1.030837</v>
      </c>
    </row>
    <row r="16" spans="1:27" ht="369.75" customHeight="1" x14ac:dyDescent="0.35">
      <c r="A16" s="88" t="s">
        <v>7</v>
      </c>
      <c r="B16" s="397"/>
      <c r="C16" s="3" t="s">
        <v>21</v>
      </c>
      <c r="E16" s="33">
        <v>2017</v>
      </c>
      <c r="F16" s="33"/>
      <c r="G16" s="33"/>
      <c r="H16" s="33"/>
      <c r="I16" s="5"/>
      <c r="J16" s="377"/>
      <c r="K16" s="378"/>
      <c r="L16" s="378"/>
      <c r="M16" s="378"/>
      <c r="N16" s="378"/>
      <c r="P16" s="43">
        <v>2016</v>
      </c>
      <c r="Q16" s="43">
        <v>1105</v>
      </c>
      <c r="R16" s="43">
        <v>1110</v>
      </c>
      <c r="S16" s="43">
        <v>1115</v>
      </c>
      <c r="T16" s="43">
        <v>1125</v>
      </c>
      <c r="U16" s="43">
        <v>1145</v>
      </c>
      <c r="V16" s="43">
        <v>1150</v>
      </c>
      <c r="W16" s="43">
        <v>1170</v>
      </c>
      <c r="X16" s="43">
        <v>1175</v>
      </c>
      <c r="Y16" s="43">
        <v>1190</v>
      </c>
      <c r="Z16" s="43">
        <v>1195</v>
      </c>
      <c r="AA16" s="43">
        <v>1.039301</v>
      </c>
    </row>
    <row r="17" spans="1:27" x14ac:dyDescent="0.35">
      <c r="A17" s="89" t="s">
        <v>72</v>
      </c>
      <c r="B17" s="89"/>
      <c r="C17" s="3" t="s">
        <v>73</v>
      </c>
      <c r="E17" s="33">
        <v>2018</v>
      </c>
      <c r="F17" s="33"/>
      <c r="G17" s="33"/>
      <c r="H17" s="33"/>
      <c r="I17" s="5"/>
      <c r="J17" s="34" t="s">
        <v>89</v>
      </c>
      <c r="K17" s="35"/>
      <c r="L17" s="35"/>
      <c r="M17" s="35"/>
      <c r="N17" s="36"/>
      <c r="P17" s="43">
        <v>2017</v>
      </c>
      <c r="Q17" s="43">
        <v>1115</v>
      </c>
      <c r="R17" s="43">
        <v>1120</v>
      </c>
      <c r="S17" s="43">
        <v>1125</v>
      </c>
      <c r="T17" s="43">
        <v>1135</v>
      </c>
      <c r="U17" s="43">
        <v>1155</v>
      </c>
      <c r="V17" s="43">
        <v>1160</v>
      </c>
      <c r="W17" s="43">
        <v>1180</v>
      </c>
      <c r="X17" s="43">
        <v>1185</v>
      </c>
      <c r="Y17" s="43">
        <v>1195</v>
      </c>
      <c r="Z17" s="43">
        <v>1205</v>
      </c>
      <c r="AA17" s="43">
        <v>1.034632</v>
      </c>
    </row>
    <row r="18" spans="1:27" x14ac:dyDescent="0.35">
      <c r="A18" s="89" t="s">
        <v>68</v>
      </c>
      <c r="B18" s="90"/>
      <c r="C18" s="3" t="s">
        <v>69</v>
      </c>
      <c r="E18" s="33">
        <v>2019</v>
      </c>
      <c r="F18" s="33"/>
      <c r="G18" s="33"/>
      <c r="H18" s="33"/>
      <c r="I18" s="5"/>
      <c r="J18" s="353"/>
      <c r="K18" s="354"/>
      <c r="L18" s="354"/>
      <c r="M18" s="354"/>
      <c r="N18" s="355"/>
      <c r="P18" s="43">
        <v>2018</v>
      </c>
      <c r="Q18" s="43">
        <v>1125</v>
      </c>
      <c r="R18" s="43">
        <v>1130</v>
      </c>
      <c r="S18" s="43">
        <v>1140</v>
      </c>
      <c r="T18" s="43">
        <v>1150</v>
      </c>
      <c r="U18" s="43">
        <v>1170</v>
      </c>
      <c r="V18" s="43">
        <v>1175</v>
      </c>
      <c r="W18" s="43">
        <v>1195</v>
      </c>
      <c r="X18" s="43">
        <v>1200</v>
      </c>
      <c r="Y18" s="43">
        <v>1215</v>
      </c>
      <c r="Z18" s="43">
        <v>1215</v>
      </c>
      <c r="AA18" s="43">
        <v>1.038462</v>
      </c>
    </row>
    <row r="19" spans="1:27" ht="21" customHeight="1" x14ac:dyDescent="0.35">
      <c r="A19" s="89" t="s">
        <v>67</v>
      </c>
      <c r="B19" s="89"/>
      <c r="C19" s="3" t="s">
        <v>70</v>
      </c>
      <c r="E19" s="33">
        <v>2020</v>
      </c>
      <c r="F19" s="33"/>
      <c r="G19" s="33"/>
      <c r="H19" s="33"/>
      <c r="I19" s="5"/>
      <c r="J19" s="356"/>
      <c r="K19" s="357"/>
      <c r="L19" s="357"/>
      <c r="M19" s="357"/>
      <c r="N19" s="358"/>
      <c r="P19" s="43">
        <v>2019</v>
      </c>
      <c r="Q19" s="43">
        <v>1135</v>
      </c>
      <c r="R19" s="43">
        <v>1140</v>
      </c>
      <c r="S19" s="43">
        <v>1150</v>
      </c>
      <c r="T19" s="43">
        <v>1160</v>
      </c>
      <c r="U19" s="43">
        <v>1180</v>
      </c>
      <c r="V19" s="43">
        <v>1185</v>
      </c>
      <c r="W19" s="43">
        <v>1205</v>
      </c>
      <c r="X19" s="43">
        <v>1210</v>
      </c>
      <c r="Y19" s="43">
        <v>1225</v>
      </c>
      <c r="Z19" s="43">
        <v>1230</v>
      </c>
      <c r="AA19" s="43">
        <v>1.0381359999999999</v>
      </c>
    </row>
    <row r="20" spans="1:27" ht="48.75" customHeight="1" x14ac:dyDescent="0.35">
      <c r="A20" s="5" t="s">
        <v>98</v>
      </c>
      <c r="B20" s="191" t="s">
        <v>506</v>
      </c>
      <c r="C20" s="3" t="s">
        <v>58</v>
      </c>
      <c r="E20" s="33">
        <v>2021</v>
      </c>
      <c r="F20" s="33"/>
      <c r="G20" s="33"/>
      <c r="H20" s="33"/>
      <c r="I20" s="5"/>
      <c r="J20" s="359"/>
      <c r="K20" s="360"/>
      <c r="L20" s="360"/>
      <c r="M20" s="360"/>
      <c r="N20" s="361"/>
      <c r="P20" s="43">
        <v>2020</v>
      </c>
      <c r="Q20" s="43">
        <v>1145</v>
      </c>
      <c r="R20" s="43">
        <v>1150</v>
      </c>
      <c r="S20" s="43">
        <v>1155</v>
      </c>
      <c r="T20" s="43">
        <v>1170</v>
      </c>
      <c r="U20" s="43">
        <v>1190</v>
      </c>
      <c r="V20" s="43">
        <v>1195</v>
      </c>
      <c r="W20" s="43">
        <v>1215</v>
      </c>
      <c r="X20" s="43">
        <v>1225</v>
      </c>
      <c r="Y20" s="43">
        <v>1235</v>
      </c>
      <c r="Z20" s="43">
        <v>1240</v>
      </c>
      <c r="AA20" s="43">
        <v>1.0378149999999999</v>
      </c>
    </row>
    <row r="21" spans="1:27" s="2" customFormat="1" x14ac:dyDescent="0.35">
      <c r="A21" s="6" t="s">
        <v>5</v>
      </c>
      <c r="B21" s="171" t="s">
        <v>290</v>
      </c>
      <c r="C21" s="3" t="s">
        <v>6</v>
      </c>
      <c r="E21" s="33">
        <v>2022</v>
      </c>
      <c r="F21" s="33"/>
      <c r="G21" s="33"/>
      <c r="H21" s="33"/>
      <c r="I21" s="5"/>
      <c r="P21" s="43" t="s">
        <v>78</v>
      </c>
      <c r="Q21" s="43"/>
      <c r="R21" s="43"/>
      <c r="S21" s="43"/>
      <c r="T21" s="43"/>
      <c r="U21" s="43"/>
      <c r="V21" s="43"/>
      <c r="W21" s="43"/>
      <c r="X21" s="43"/>
      <c r="Y21" s="43"/>
      <c r="Z21" s="43"/>
      <c r="AA21" s="43"/>
    </row>
    <row r="22" spans="1:27" s="2" customFormat="1" ht="34.5" customHeight="1" x14ac:dyDescent="0.35">
      <c r="A22" s="5" t="s">
        <v>55</v>
      </c>
      <c r="B22" s="192" t="s">
        <v>178</v>
      </c>
      <c r="C22" s="3" t="s">
        <v>54</v>
      </c>
      <c r="E22" s="33">
        <v>2023</v>
      </c>
      <c r="F22" s="33"/>
      <c r="G22" s="33"/>
      <c r="H22" s="33"/>
      <c r="I22" s="5"/>
      <c r="J22" s="362" t="s">
        <v>96</v>
      </c>
      <c r="K22" s="363"/>
      <c r="L22" s="363"/>
      <c r="M22" s="363"/>
      <c r="N22" s="363"/>
      <c r="P22" s="43" t="s">
        <v>79</v>
      </c>
      <c r="Q22" s="43">
        <v>1030</v>
      </c>
      <c r="R22" s="43">
        <v>1035</v>
      </c>
      <c r="S22" s="43">
        <v>1035</v>
      </c>
      <c r="T22" s="43">
        <v>1035</v>
      </c>
      <c r="U22" s="43">
        <v>1045</v>
      </c>
      <c r="V22" s="43">
        <v>1050</v>
      </c>
      <c r="W22" s="43">
        <v>1055</v>
      </c>
      <c r="X22" s="43">
        <v>1055</v>
      </c>
      <c r="Y22" s="43">
        <v>1060</v>
      </c>
      <c r="Z22" s="43">
        <v>1070</v>
      </c>
      <c r="AA22" s="43">
        <v>1.014354</v>
      </c>
    </row>
    <row r="23" spans="1:27" ht="30.75" customHeight="1" x14ac:dyDescent="0.35">
      <c r="A23" s="5" t="s">
        <v>56</v>
      </c>
      <c r="B23" s="22"/>
      <c r="C23" s="3" t="s">
        <v>57</v>
      </c>
      <c r="E23" s="33">
        <v>2024</v>
      </c>
      <c r="F23" s="33"/>
      <c r="G23" s="33"/>
      <c r="H23" s="33"/>
      <c r="I23" s="5"/>
      <c r="J23" s="362"/>
      <c r="K23" s="363"/>
      <c r="L23" s="363"/>
      <c r="M23" s="363"/>
      <c r="N23" s="363"/>
      <c r="P23" s="43" t="s">
        <v>80</v>
      </c>
      <c r="Q23" s="43">
        <v>1040</v>
      </c>
      <c r="R23" s="43">
        <v>1045</v>
      </c>
      <c r="S23" s="43">
        <v>1045</v>
      </c>
      <c r="T23" s="43">
        <v>1045</v>
      </c>
      <c r="U23" s="43">
        <v>1055</v>
      </c>
      <c r="V23" s="43">
        <v>1060</v>
      </c>
      <c r="W23" s="43">
        <v>1065</v>
      </c>
      <c r="X23" s="43">
        <v>1065</v>
      </c>
      <c r="Y23" s="43">
        <v>1070</v>
      </c>
      <c r="Z23" s="43">
        <v>1080</v>
      </c>
      <c r="AA23" s="43">
        <v>1.0142180000000001</v>
      </c>
    </row>
    <row r="24" spans="1:27" s="2" customFormat="1" x14ac:dyDescent="0.35">
      <c r="A24" s="18"/>
      <c r="B24" s="19"/>
      <c r="C24" s="3"/>
      <c r="E24" s="33">
        <v>2025</v>
      </c>
      <c r="F24" s="33"/>
      <c r="G24" s="33"/>
      <c r="H24" s="33"/>
      <c r="I24" s="5"/>
      <c r="J24" s="362"/>
      <c r="K24" s="363"/>
      <c r="L24" s="363"/>
      <c r="M24" s="363"/>
      <c r="N24" s="363"/>
      <c r="P24" s="43" t="s">
        <v>81</v>
      </c>
      <c r="Q24" s="43">
        <v>1050</v>
      </c>
      <c r="R24" s="43">
        <v>1055</v>
      </c>
      <c r="S24" s="43">
        <v>1055</v>
      </c>
      <c r="T24" s="43">
        <v>1055</v>
      </c>
      <c r="U24" s="43">
        <v>1065</v>
      </c>
      <c r="V24" s="43">
        <v>1070</v>
      </c>
      <c r="W24" s="43">
        <v>1075</v>
      </c>
      <c r="X24" s="43">
        <v>1075</v>
      </c>
      <c r="Y24" s="43">
        <v>1080</v>
      </c>
      <c r="Z24" s="43">
        <v>1095</v>
      </c>
      <c r="AA24" s="43">
        <v>1.0140849999999999</v>
      </c>
    </row>
    <row r="25" spans="1:27" x14ac:dyDescent="0.35">
      <c r="A25" s="364" t="s">
        <v>71</v>
      </c>
      <c r="B25" s="364"/>
      <c r="E25" s="33">
        <v>2026</v>
      </c>
      <c r="F25" s="33"/>
      <c r="G25" s="33"/>
      <c r="H25" s="33"/>
      <c r="I25" s="5"/>
      <c r="P25" s="43" t="s">
        <v>82</v>
      </c>
      <c r="Q25" s="43">
        <v>1055</v>
      </c>
      <c r="R25" s="43">
        <v>1060</v>
      </c>
      <c r="S25" s="43">
        <v>1060</v>
      </c>
      <c r="T25" s="43">
        <v>1060</v>
      </c>
      <c r="U25" s="43">
        <v>1070</v>
      </c>
      <c r="V25" s="43">
        <v>1075</v>
      </c>
      <c r="W25" s="43">
        <v>1080</v>
      </c>
      <c r="X25" s="43">
        <v>1080</v>
      </c>
      <c r="Y25" s="43">
        <v>1085</v>
      </c>
      <c r="Z25" s="43">
        <v>1095</v>
      </c>
      <c r="AA25" s="43">
        <v>1.014019</v>
      </c>
    </row>
    <row r="26" spans="1:27" x14ac:dyDescent="0.35">
      <c r="A26" s="5" t="s">
        <v>28</v>
      </c>
      <c r="B26" s="5"/>
      <c r="E26" s="33">
        <v>2027</v>
      </c>
      <c r="F26" s="33"/>
      <c r="G26" s="33"/>
      <c r="H26" s="33"/>
      <c r="I26" s="5"/>
      <c r="P26" s="43" t="s">
        <v>83</v>
      </c>
      <c r="Q26" s="43">
        <v>1060</v>
      </c>
      <c r="R26" s="43">
        <v>1065</v>
      </c>
      <c r="S26" s="43">
        <v>1065</v>
      </c>
      <c r="T26" s="43">
        <v>1065</v>
      </c>
      <c r="U26" s="43">
        <v>1075</v>
      </c>
      <c r="V26" s="43">
        <v>1080</v>
      </c>
      <c r="W26" s="43">
        <v>1085</v>
      </c>
      <c r="X26" s="43">
        <v>1085</v>
      </c>
      <c r="Y26" s="43">
        <v>1090</v>
      </c>
      <c r="Z26" s="43">
        <v>1110</v>
      </c>
      <c r="AA26" s="43">
        <v>1.0139530000000001</v>
      </c>
    </row>
    <row r="27" spans="1:27" x14ac:dyDescent="0.35">
      <c r="A27" s="5" t="s">
        <v>29</v>
      </c>
      <c r="B27" s="5"/>
      <c r="E27" s="33">
        <v>2028</v>
      </c>
      <c r="F27" s="33"/>
      <c r="G27" s="33"/>
      <c r="H27" s="33"/>
      <c r="I27" s="5"/>
      <c r="P27" s="43" t="s">
        <v>84</v>
      </c>
      <c r="Q27" s="43">
        <v>1065</v>
      </c>
      <c r="R27" s="43">
        <v>1070</v>
      </c>
      <c r="S27" s="43">
        <v>1070</v>
      </c>
      <c r="T27" s="43">
        <v>1070</v>
      </c>
      <c r="U27" s="43">
        <v>1080</v>
      </c>
      <c r="V27" s="43">
        <v>1085</v>
      </c>
      <c r="W27" s="43">
        <v>1090</v>
      </c>
      <c r="X27" s="43">
        <v>1090</v>
      </c>
      <c r="Y27" s="43">
        <v>1100</v>
      </c>
      <c r="Z27" s="43">
        <v>1110</v>
      </c>
      <c r="AA27" s="43">
        <v>1.018519</v>
      </c>
    </row>
    <row r="28" spans="1:27" ht="39.75" customHeight="1" x14ac:dyDescent="0.35">
      <c r="A28" s="5" t="s">
        <v>30</v>
      </c>
      <c r="B28" s="23"/>
      <c r="C28" s="1" t="s">
        <v>43</v>
      </c>
      <c r="E28" s="33">
        <v>2029</v>
      </c>
      <c r="F28" s="33"/>
      <c r="G28" s="33"/>
      <c r="H28" s="33"/>
      <c r="I28" s="5"/>
      <c r="P28" s="43" t="s">
        <v>85</v>
      </c>
      <c r="Q28" s="43">
        <v>1075</v>
      </c>
      <c r="R28" s="43">
        <v>1080</v>
      </c>
      <c r="S28" s="43">
        <v>1080</v>
      </c>
      <c r="T28" s="43">
        <v>1080</v>
      </c>
      <c r="U28" s="43">
        <v>1090</v>
      </c>
      <c r="V28" s="43">
        <v>1095</v>
      </c>
      <c r="W28" s="43">
        <v>1100</v>
      </c>
      <c r="X28" s="43">
        <v>1100</v>
      </c>
      <c r="Y28" s="43">
        <v>1105</v>
      </c>
      <c r="Z28" s="43">
        <v>1120</v>
      </c>
      <c r="AA28" s="43">
        <v>1.0137609999999999</v>
      </c>
    </row>
    <row r="29" spans="1:27" x14ac:dyDescent="0.35">
      <c r="A29" s="5" t="s">
        <v>44</v>
      </c>
      <c r="B29" s="5"/>
      <c r="E29" s="33">
        <v>2030</v>
      </c>
      <c r="F29" s="33"/>
      <c r="G29" s="33"/>
      <c r="H29" s="33"/>
      <c r="I29" s="5"/>
      <c r="P29" s="43" t="s">
        <v>86</v>
      </c>
      <c r="Q29" s="43">
        <v>1080</v>
      </c>
      <c r="R29" s="43">
        <v>1085</v>
      </c>
      <c r="S29" s="43">
        <v>1085</v>
      </c>
      <c r="T29" s="43">
        <v>1085</v>
      </c>
      <c r="U29" s="43">
        <v>1095</v>
      </c>
      <c r="V29" s="43">
        <v>1100</v>
      </c>
      <c r="W29" s="43">
        <v>1105</v>
      </c>
      <c r="X29" s="43">
        <v>1105</v>
      </c>
      <c r="Y29" s="43">
        <v>1110</v>
      </c>
      <c r="Z29" s="43">
        <v>1120</v>
      </c>
      <c r="AA29" s="43">
        <v>1.0136989999999999</v>
      </c>
    </row>
    <row r="30" spans="1:27" x14ac:dyDescent="0.35">
      <c r="A30" s="5" t="s">
        <v>47</v>
      </c>
      <c r="B30" s="5"/>
      <c r="E30" s="33">
        <v>2031</v>
      </c>
      <c r="F30" s="33"/>
      <c r="G30" s="33"/>
      <c r="H30" s="33"/>
      <c r="I30" s="5"/>
      <c r="P30" s="43" t="s">
        <v>87</v>
      </c>
      <c r="Q30" s="43">
        <v>1085</v>
      </c>
      <c r="R30" s="43">
        <v>1090</v>
      </c>
      <c r="S30" s="43">
        <v>1090</v>
      </c>
      <c r="T30" s="43">
        <v>1090</v>
      </c>
      <c r="U30" s="43">
        <v>1100</v>
      </c>
      <c r="V30" s="43">
        <v>1105</v>
      </c>
      <c r="W30" s="43">
        <v>1110</v>
      </c>
      <c r="X30" s="43">
        <v>1110</v>
      </c>
      <c r="Y30" s="43">
        <v>1115</v>
      </c>
      <c r="Z30" s="43">
        <v>1125</v>
      </c>
      <c r="AA30" s="43">
        <v>1.013636</v>
      </c>
    </row>
    <row r="31" spans="1:27" x14ac:dyDescent="0.35">
      <c r="A31" s="5" t="s">
        <v>45</v>
      </c>
      <c r="B31" s="5"/>
      <c r="P31" s="43" t="s">
        <v>88</v>
      </c>
      <c r="Q31" s="43">
        <v>1090</v>
      </c>
      <c r="R31" s="43">
        <v>1095</v>
      </c>
      <c r="S31" s="43">
        <v>1095</v>
      </c>
      <c r="T31" s="43">
        <v>1095</v>
      </c>
      <c r="U31" s="43">
        <v>1105</v>
      </c>
      <c r="V31" s="43">
        <v>1110</v>
      </c>
      <c r="W31" s="43">
        <v>1115</v>
      </c>
      <c r="X31" s="43">
        <v>1115</v>
      </c>
      <c r="Y31" s="43">
        <v>1120</v>
      </c>
      <c r="Z31" s="43">
        <v>1130</v>
      </c>
      <c r="AA31" s="43">
        <v>1.0135749999999999</v>
      </c>
    </row>
    <row r="32" spans="1:27" x14ac:dyDescent="0.35">
      <c r="A32" s="5" t="s">
        <v>46</v>
      </c>
      <c r="B32" s="5"/>
      <c r="E32" s="32"/>
      <c r="F32" s="32"/>
      <c r="G32" s="32"/>
      <c r="H32" s="32"/>
      <c r="I32" s="2"/>
    </row>
    <row r="33" spans="1:16" s="2" customFormat="1" ht="15.75" customHeight="1" x14ac:dyDescent="0.35">
      <c r="A33" s="93"/>
      <c r="B33" s="94"/>
      <c r="C33" s="3"/>
      <c r="E33" s="26"/>
      <c r="F33" s="26"/>
      <c r="G33" s="26"/>
      <c r="H33" s="26"/>
      <c r="I33"/>
      <c r="P33" s="136"/>
    </row>
    <row r="34" spans="1:16" x14ac:dyDescent="0.35">
      <c r="A34" s="80"/>
      <c r="B34" s="173"/>
    </row>
    <row r="35" spans="1:16" x14ac:dyDescent="0.35">
      <c r="A35" s="65"/>
      <c r="B35" s="65"/>
    </row>
    <row r="36" spans="1:16" x14ac:dyDescent="0.35">
      <c r="A36" s="65"/>
      <c r="B36" s="65"/>
    </row>
    <row r="37" spans="1:16" x14ac:dyDescent="0.35">
      <c r="A37" s="65"/>
      <c r="B37" s="172"/>
    </row>
    <row r="38" spans="1:16" x14ac:dyDescent="0.35">
      <c r="A38" s="65"/>
      <c r="B38" s="172"/>
    </row>
    <row r="39" spans="1:16" x14ac:dyDescent="0.35">
      <c r="A39" s="65"/>
      <c r="B39" s="172"/>
    </row>
    <row r="40" spans="1:16" x14ac:dyDescent="0.35">
      <c r="A40" s="65"/>
      <c r="B40" s="172"/>
    </row>
    <row r="41" spans="1:16" x14ac:dyDescent="0.35">
      <c r="A41" s="65"/>
      <c r="B41" s="172"/>
    </row>
    <row r="42" spans="1:16" x14ac:dyDescent="0.35">
      <c r="A42" s="65"/>
      <c r="B42" s="172"/>
    </row>
    <row r="56" spans="1:2" customFormat="1" x14ac:dyDescent="0.35">
      <c r="A56" s="80"/>
      <c r="B56" s="80"/>
    </row>
    <row r="57" spans="1:2" customFormat="1" x14ac:dyDescent="0.35">
      <c r="A57" s="92"/>
      <c r="B57" s="80"/>
    </row>
  </sheetData>
  <mergeCells count="10">
    <mergeCell ref="J18:N20"/>
    <mergeCell ref="J22:N24"/>
    <mergeCell ref="A25:B25"/>
    <mergeCell ref="C1:G1"/>
    <mergeCell ref="A6:B6"/>
    <mergeCell ref="E8:I8"/>
    <mergeCell ref="E9:H9"/>
    <mergeCell ref="J10:N11"/>
    <mergeCell ref="J12:N16"/>
    <mergeCell ref="B15:B16"/>
  </mergeCells>
  <pageMargins left="0.7" right="0.7" top="0.75" bottom="0.75" header="0.3" footer="0.3"/>
  <pageSetup orientation="portrait"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A58"/>
  <sheetViews>
    <sheetView zoomScale="80" zoomScaleNormal="80" workbookViewId="0">
      <selection activeCell="B21" sqref="B21"/>
    </sheetView>
  </sheetViews>
  <sheetFormatPr defaultRowHeight="14.5" x14ac:dyDescent="0.35"/>
  <cols>
    <col min="1" max="1" width="63.6328125" customWidth="1"/>
    <col min="2" max="2" width="73.453125" customWidth="1"/>
    <col min="3" max="3" width="44.453125" style="1" customWidth="1"/>
    <col min="5" max="5" width="9.08984375" style="26"/>
    <col min="6" max="6" width="14.453125" style="26" customWidth="1"/>
    <col min="7" max="7" width="15.453125" style="26" customWidth="1"/>
    <col min="8" max="8" width="18" style="26" customWidth="1"/>
    <col min="9" max="9" width="15.6328125" customWidth="1"/>
    <col min="16" max="16" width="11" style="135" customWidth="1"/>
  </cols>
  <sheetData>
    <row r="1" spans="1:27" ht="57" customHeight="1" x14ac:dyDescent="0.45">
      <c r="A1" s="125" t="s">
        <v>291</v>
      </c>
      <c r="B1" s="52"/>
      <c r="C1" s="411" t="s">
        <v>507</v>
      </c>
      <c r="D1" s="412"/>
      <c r="E1" s="412"/>
      <c r="F1" s="412"/>
      <c r="G1" s="413"/>
    </row>
    <row r="2" spans="1:27" x14ac:dyDescent="0.35">
      <c r="A2" s="65" t="s">
        <v>460</v>
      </c>
    </row>
    <row r="3" spans="1:27" ht="15" customHeight="1" x14ac:dyDescent="0.35">
      <c r="A3" s="4" t="s">
        <v>8</v>
      </c>
      <c r="B3" s="4"/>
    </row>
    <row r="4" spans="1:27" ht="15" customHeight="1" x14ac:dyDescent="0.35">
      <c r="A4" s="15" t="s">
        <v>9</v>
      </c>
      <c r="B4" s="15"/>
    </row>
    <row r="5" spans="1:27" x14ac:dyDescent="0.35">
      <c r="C5" s="1" t="s">
        <v>31</v>
      </c>
    </row>
    <row r="6" spans="1:27" x14ac:dyDescent="0.35">
      <c r="A6" s="368" t="s">
        <v>10</v>
      </c>
      <c r="B6" s="369"/>
      <c r="C6" s="3"/>
    </row>
    <row r="7" spans="1:27" ht="21" customHeight="1" x14ac:dyDescent="0.35">
      <c r="A7" s="6" t="s">
        <v>0</v>
      </c>
      <c r="B7" s="5" t="s">
        <v>291</v>
      </c>
      <c r="C7" s="3"/>
    </row>
    <row r="8" spans="1:27" ht="57.75" customHeight="1" x14ac:dyDescent="0.35">
      <c r="A8" s="6" t="s">
        <v>2</v>
      </c>
      <c r="B8" s="128" t="s">
        <v>401</v>
      </c>
      <c r="C8" s="3"/>
    </row>
    <row r="9" spans="1:27" ht="206.25" customHeight="1" x14ac:dyDescent="0.35">
      <c r="A9" s="6" t="s">
        <v>238</v>
      </c>
      <c r="B9" s="128" t="s">
        <v>302</v>
      </c>
      <c r="C9" s="3"/>
      <c r="E9" s="370" t="s">
        <v>100</v>
      </c>
      <c r="F9" s="370"/>
      <c r="G9" s="370"/>
      <c r="H9" s="370"/>
      <c r="I9" s="370"/>
    </row>
    <row r="10" spans="1:27" ht="15" thickBot="1" x14ac:dyDescent="0.4">
      <c r="A10" s="6" t="s">
        <v>1</v>
      </c>
      <c r="B10" s="5" t="s">
        <v>269</v>
      </c>
      <c r="C10" s="3" t="s">
        <v>48</v>
      </c>
      <c r="E10" s="371" t="s">
        <v>53</v>
      </c>
      <c r="F10" s="372"/>
      <c r="G10" s="372"/>
      <c r="H10" s="373"/>
      <c r="I10" s="5" t="str">
        <f>B15</f>
        <v>Transformer Max 14 MVA  : Combined WRJ and Wilder Loads &gt;20 MVA</v>
      </c>
      <c r="J10" t="s">
        <v>74</v>
      </c>
      <c r="P10" s="43" t="s">
        <v>76</v>
      </c>
      <c r="Q10" s="43"/>
      <c r="R10" s="43"/>
      <c r="S10" s="43"/>
      <c r="T10" s="43"/>
      <c r="U10" s="43"/>
      <c r="V10" s="43"/>
      <c r="W10" s="43"/>
      <c r="X10" s="43"/>
      <c r="Y10" s="43"/>
      <c r="Z10" s="43"/>
      <c r="AA10" s="43"/>
    </row>
    <row r="11" spans="1:27" ht="48" customHeight="1" thickBot="1" x14ac:dyDescent="0.4">
      <c r="A11" s="6" t="s">
        <v>4</v>
      </c>
      <c r="B11" s="5" t="s">
        <v>463</v>
      </c>
      <c r="C11" s="3" t="s">
        <v>3</v>
      </c>
      <c r="E11" s="37" t="s">
        <v>75</v>
      </c>
      <c r="F11" s="38" t="s">
        <v>147</v>
      </c>
      <c r="G11" s="38" t="s">
        <v>146</v>
      </c>
      <c r="H11" s="38" t="s">
        <v>90</v>
      </c>
      <c r="I11" s="38" t="s">
        <v>144</v>
      </c>
      <c r="J11" s="362" t="s">
        <v>92</v>
      </c>
      <c r="K11" s="374"/>
      <c r="L11" s="374"/>
      <c r="M11" s="374"/>
      <c r="N11" s="374"/>
      <c r="P11" s="43" t="s">
        <v>77</v>
      </c>
      <c r="Q11" s="48">
        <v>0.9</v>
      </c>
      <c r="R11" s="46">
        <v>0.8</v>
      </c>
      <c r="S11" s="46">
        <v>0.7</v>
      </c>
      <c r="T11" s="47">
        <v>0.6</v>
      </c>
      <c r="U11" s="48">
        <v>0.5</v>
      </c>
      <c r="V11" s="46">
        <v>0.4</v>
      </c>
      <c r="W11" s="46">
        <v>0.3</v>
      </c>
      <c r="X11" s="46">
        <v>0.2</v>
      </c>
      <c r="Y11" s="46">
        <v>0.1</v>
      </c>
      <c r="Z11" s="46">
        <v>0.05</v>
      </c>
      <c r="AA11" s="45">
        <v>18537</v>
      </c>
    </row>
    <row r="12" spans="1:27" ht="19.5" customHeight="1" x14ac:dyDescent="0.35">
      <c r="A12" s="12" t="s">
        <v>362</v>
      </c>
      <c r="B12" s="12" t="s">
        <v>462</v>
      </c>
      <c r="C12" s="3"/>
      <c r="E12" s="33">
        <v>2012</v>
      </c>
      <c r="F12" s="33"/>
      <c r="G12" s="33"/>
      <c r="H12" s="33"/>
      <c r="I12" s="5"/>
      <c r="J12" s="362"/>
      <c r="K12" s="374"/>
      <c r="L12" s="374"/>
      <c r="M12" s="374"/>
      <c r="N12" s="374"/>
      <c r="P12" s="43">
        <v>2011</v>
      </c>
      <c r="Q12" s="43">
        <v>1030</v>
      </c>
      <c r="R12" s="43">
        <v>1035</v>
      </c>
      <c r="S12" s="43">
        <v>1040</v>
      </c>
      <c r="T12" s="43">
        <v>1050</v>
      </c>
      <c r="U12" s="43">
        <v>1070</v>
      </c>
      <c r="V12" s="43">
        <v>1075</v>
      </c>
      <c r="W12" s="43">
        <v>1090</v>
      </c>
      <c r="X12" s="43">
        <v>1095</v>
      </c>
      <c r="Y12" s="43">
        <v>1110</v>
      </c>
      <c r="Z12" s="43">
        <v>1110</v>
      </c>
      <c r="AA12" s="43">
        <v>1.0373829999999999</v>
      </c>
    </row>
    <row r="13" spans="1:27" ht="15" customHeight="1" x14ac:dyDescent="0.35">
      <c r="A13" s="12" t="s">
        <v>363</v>
      </c>
      <c r="B13" s="12" t="s">
        <v>461</v>
      </c>
      <c r="C13" s="3"/>
      <c r="E13" s="33">
        <v>2013</v>
      </c>
      <c r="F13" s="33"/>
      <c r="G13" s="33"/>
      <c r="H13" s="33"/>
      <c r="I13" s="5"/>
      <c r="J13" s="375" t="s">
        <v>91</v>
      </c>
      <c r="K13" s="376"/>
      <c r="L13" s="376"/>
      <c r="M13" s="376"/>
      <c r="N13" s="376"/>
      <c r="P13" s="43">
        <v>2012</v>
      </c>
      <c r="Q13" s="43">
        <v>1050</v>
      </c>
      <c r="R13" s="43">
        <v>1055</v>
      </c>
      <c r="S13" s="43">
        <v>1060</v>
      </c>
      <c r="T13" s="43">
        <v>1070</v>
      </c>
      <c r="U13" s="43">
        <v>1090</v>
      </c>
      <c r="V13" s="43">
        <v>1095</v>
      </c>
      <c r="W13" s="43">
        <v>1115</v>
      </c>
      <c r="X13" s="43">
        <v>1120</v>
      </c>
      <c r="Y13" s="43">
        <v>1125</v>
      </c>
      <c r="Z13" s="43">
        <v>1135</v>
      </c>
      <c r="AA13" s="43">
        <v>1.0321100000000001</v>
      </c>
    </row>
    <row r="14" spans="1:27" x14ac:dyDescent="0.35">
      <c r="A14" s="12" t="s">
        <v>51</v>
      </c>
      <c r="B14" s="12" t="s">
        <v>204</v>
      </c>
      <c r="C14" s="3" t="s">
        <v>52</v>
      </c>
      <c r="E14" s="33">
        <v>2014</v>
      </c>
      <c r="F14" s="33"/>
      <c r="G14" s="33"/>
      <c r="H14" s="33"/>
      <c r="I14" s="5"/>
      <c r="J14" s="375"/>
      <c r="K14" s="376"/>
      <c r="L14" s="376"/>
      <c r="M14" s="376"/>
      <c r="N14" s="376"/>
      <c r="P14" s="43">
        <v>2013</v>
      </c>
      <c r="Q14" s="43">
        <v>1065</v>
      </c>
      <c r="R14" s="43">
        <v>1070</v>
      </c>
      <c r="S14" s="43">
        <v>1075</v>
      </c>
      <c r="T14" s="43">
        <v>1085</v>
      </c>
      <c r="U14" s="43">
        <v>1105</v>
      </c>
      <c r="V14" s="43">
        <v>1110</v>
      </c>
      <c r="W14" s="43">
        <v>1130</v>
      </c>
      <c r="X14" s="43">
        <v>1135</v>
      </c>
      <c r="Y14" s="43">
        <v>1150</v>
      </c>
      <c r="Z14" s="43">
        <v>1150</v>
      </c>
      <c r="AA14" s="43">
        <v>1.040724</v>
      </c>
    </row>
    <row r="15" spans="1:27" ht="21.75" customHeight="1" x14ac:dyDescent="0.35">
      <c r="A15" s="12" t="s">
        <v>53</v>
      </c>
      <c r="B15" s="24" t="s">
        <v>381</v>
      </c>
      <c r="C15" s="3"/>
      <c r="E15" s="33">
        <v>2015</v>
      </c>
      <c r="F15" s="33"/>
      <c r="G15" s="33"/>
      <c r="H15" s="33"/>
      <c r="I15" s="5"/>
      <c r="J15" s="375"/>
      <c r="K15" s="376"/>
      <c r="L15" s="376"/>
      <c r="M15" s="376"/>
      <c r="N15" s="376"/>
      <c r="P15" s="43">
        <v>2014</v>
      </c>
      <c r="Q15" s="43">
        <v>1080</v>
      </c>
      <c r="R15" s="43">
        <v>1085</v>
      </c>
      <c r="S15" s="43">
        <v>1090</v>
      </c>
      <c r="T15" s="43">
        <v>1100</v>
      </c>
      <c r="U15" s="43">
        <v>1120</v>
      </c>
      <c r="V15" s="43">
        <v>1125</v>
      </c>
      <c r="W15" s="43">
        <v>1145</v>
      </c>
      <c r="X15" s="43">
        <v>1150</v>
      </c>
      <c r="Y15" s="43">
        <v>1165</v>
      </c>
      <c r="Z15" s="43">
        <v>1170</v>
      </c>
      <c r="AA15" s="43">
        <v>1.040179</v>
      </c>
    </row>
    <row r="16" spans="1:27" x14ac:dyDescent="0.35">
      <c r="A16" s="88" t="s">
        <v>41</v>
      </c>
      <c r="B16" s="407" t="s">
        <v>97</v>
      </c>
      <c r="E16" s="33">
        <v>2016</v>
      </c>
      <c r="F16" s="33"/>
      <c r="G16" s="33"/>
      <c r="H16" s="33"/>
      <c r="I16" s="5"/>
      <c r="J16" s="375"/>
      <c r="K16" s="376"/>
      <c r="L16" s="376"/>
      <c r="M16" s="376"/>
      <c r="N16" s="376"/>
      <c r="P16" s="43">
        <v>2015</v>
      </c>
      <c r="Q16" s="43">
        <v>1095</v>
      </c>
      <c r="R16" s="43">
        <v>1100</v>
      </c>
      <c r="S16" s="43">
        <v>1105</v>
      </c>
      <c r="T16" s="43">
        <v>1115</v>
      </c>
      <c r="U16" s="43">
        <v>1135</v>
      </c>
      <c r="V16" s="43">
        <v>1140</v>
      </c>
      <c r="W16" s="43">
        <v>1160</v>
      </c>
      <c r="X16" s="43">
        <v>1165</v>
      </c>
      <c r="Y16" s="43">
        <v>1170</v>
      </c>
      <c r="Z16" s="43">
        <v>1180</v>
      </c>
      <c r="AA16" s="43">
        <v>1.030837</v>
      </c>
    </row>
    <row r="17" spans="1:27" ht="60.75" customHeight="1" x14ac:dyDescent="0.35">
      <c r="A17" s="88" t="s">
        <v>7</v>
      </c>
      <c r="B17" s="408"/>
      <c r="C17" s="3" t="s">
        <v>21</v>
      </c>
      <c r="E17" s="33">
        <v>2017</v>
      </c>
      <c r="F17" s="33"/>
      <c r="G17" s="33"/>
      <c r="H17" s="33"/>
      <c r="I17" s="5"/>
      <c r="J17" s="377"/>
      <c r="K17" s="378"/>
      <c r="L17" s="378"/>
      <c r="M17" s="378"/>
      <c r="N17" s="378"/>
      <c r="P17" s="43">
        <v>2016</v>
      </c>
      <c r="Q17" s="43">
        <v>1105</v>
      </c>
      <c r="R17" s="43">
        <v>1110</v>
      </c>
      <c r="S17" s="43">
        <v>1115</v>
      </c>
      <c r="T17" s="43">
        <v>1125</v>
      </c>
      <c r="U17" s="43">
        <v>1145</v>
      </c>
      <c r="V17" s="43">
        <v>1150</v>
      </c>
      <c r="W17" s="43">
        <v>1170</v>
      </c>
      <c r="X17" s="43">
        <v>1175</v>
      </c>
      <c r="Y17" s="43">
        <v>1190</v>
      </c>
      <c r="Z17" s="43">
        <v>1195</v>
      </c>
      <c r="AA17" s="43">
        <v>1.039301</v>
      </c>
    </row>
    <row r="18" spans="1:27" x14ac:dyDescent="0.35">
      <c r="A18" s="89" t="s">
        <v>72</v>
      </c>
      <c r="B18" s="89"/>
      <c r="C18" s="3" t="s">
        <v>73</v>
      </c>
      <c r="E18" s="33">
        <v>2018</v>
      </c>
      <c r="F18" s="33"/>
      <c r="G18" s="33"/>
      <c r="H18" s="33"/>
      <c r="I18" s="5"/>
      <c r="J18" s="34" t="s">
        <v>89</v>
      </c>
      <c r="K18" s="35"/>
      <c r="L18" s="35"/>
      <c r="M18" s="35"/>
      <c r="N18" s="36"/>
      <c r="P18" s="43">
        <v>2017</v>
      </c>
      <c r="Q18" s="43">
        <v>1115</v>
      </c>
      <c r="R18" s="43">
        <v>1120</v>
      </c>
      <c r="S18" s="43">
        <v>1125</v>
      </c>
      <c r="T18" s="43">
        <v>1135</v>
      </c>
      <c r="U18" s="43">
        <v>1155</v>
      </c>
      <c r="V18" s="43">
        <v>1160</v>
      </c>
      <c r="W18" s="43">
        <v>1180</v>
      </c>
      <c r="X18" s="43">
        <v>1185</v>
      </c>
      <c r="Y18" s="43">
        <v>1195</v>
      </c>
      <c r="Z18" s="43">
        <v>1205</v>
      </c>
      <c r="AA18" s="43">
        <v>1.034632</v>
      </c>
    </row>
    <row r="19" spans="1:27" x14ac:dyDescent="0.35">
      <c r="A19" s="89" t="s">
        <v>68</v>
      </c>
      <c r="B19" s="90"/>
      <c r="C19" s="3" t="s">
        <v>69</v>
      </c>
      <c r="E19" s="33">
        <v>2019</v>
      </c>
      <c r="F19" s="33"/>
      <c r="G19" s="33"/>
      <c r="H19" s="33"/>
      <c r="I19" s="5"/>
      <c r="J19" s="353"/>
      <c r="K19" s="354"/>
      <c r="L19" s="354"/>
      <c r="M19" s="354"/>
      <c r="N19" s="355"/>
      <c r="P19" s="43">
        <v>2018</v>
      </c>
      <c r="Q19" s="43">
        <v>1125</v>
      </c>
      <c r="R19" s="43">
        <v>1130</v>
      </c>
      <c r="S19" s="43">
        <v>1140</v>
      </c>
      <c r="T19" s="43">
        <v>1150</v>
      </c>
      <c r="U19" s="43">
        <v>1170</v>
      </c>
      <c r="V19" s="43">
        <v>1175</v>
      </c>
      <c r="W19" s="43">
        <v>1195</v>
      </c>
      <c r="X19" s="43">
        <v>1200</v>
      </c>
      <c r="Y19" s="43">
        <v>1215</v>
      </c>
      <c r="Z19" s="43">
        <v>1215</v>
      </c>
      <c r="AA19" s="43">
        <v>1.038462</v>
      </c>
    </row>
    <row r="20" spans="1:27" ht="21" customHeight="1" x14ac:dyDescent="0.35">
      <c r="A20" s="89" t="s">
        <v>67</v>
      </c>
      <c r="B20" s="89"/>
      <c r="C20" s="3" t="s">
        <v>70</v>
      </c>
      <c r="E20" s="33">
        <v>2020</v>
      </c>
      <c r="F20" s="33"/>
      <c r="G20" s="33"/>
      <c r="H20" s="33"/>
      <c r="I20" s="5"/>
      <c r="J20" s="356"/>
      <c r="K20" s="357"/>
      <c r="L20" s="357"/>
      <c r="M20" s="357"/>
      <c r="N20" s="358"/>
      <c r="P20" s="43">
        <v>2019</v>
      </c>
      <c r="Q20" s="43">
        <v>1135</v>
      </c>
      <c r="R20" s="43">
        <v>1140</v>
      </c>
      <c r="S20" s="43">
        <v>1150</v>
      </c>
      <c r="T20" s="43">
        <v>1160</v>
      </c>
      <c r="U20" s="43">
        <v>1180</v>
      </c>
      <c r="V20" s="43">
        <v>1185</v>
      </c>
      <c r="W20" s="43">
        <v>1205</v>
      </c>
      <c r="X20" s="43">
        <v>1210</v>
      </c>
      <c r="Y20" s="43">
        <v>1225</v>
      </c>
      <c r="Z20" s="43">
        <v>1230</v>
      </c>
      <c r="AA20" s="43">
        <v>1.0381359999999999</v>
      </c>
    </row>
    <row r="21" spans="1:27" ht="48.75" customHeight="1" x14ac:dyDescent="0.35">
      <c r="A21" s="5" t="s">
        <v>98</v>
      </c>
      <c r="B21" s="91" t="s">
        <v>99</v>
      </c>
      <c r="C21" s="3" t="s">
        <v>58</v>
      </c>
      <c r="E21" s="33">
        <v>2021</v>
      </c>
      <c r="F21" s="33"/>
      <c r="G21" s="33"/>
      <c r="H21" s="33"/>
      <c r="I21" s="5"/>
      <c r="J21" s="359"/>
      <c r="K21" s="360"/>
      <c r="L21" s="360"/>
      <c r="M21" s="360"/>
      <c r="N21" s="361"/>
      <c r="P21" s="43">
        <v>2020</v>
      </c>
      <c r="Q21" s="43">
        <v>1145</v>
      </c>
      <c r="R21" s="43">
        <v>1150</v>
      </c>
      <c r="S21" s="43">
        <v>1155</v>
      </c>
      <c r="T21" s="43">
        <v>1170</v>
      </c>
      <c r="U21" s="43">
        <v>1190</v>
      </c>
      <c r="V21" s="43">
        <v>1195</v>
      </c>
      <c r="W21" s="43">
        <v>1215</v>
      </c>
      <c r="X21" s="43">
        <v>1225</v>
      </c>
      <c r="Y21" s="43">
        <v>1235</v>
      </c>
      <c r="Z21" s="43">
        <v>1240</v>
      </c>
      <c r="AA21" s="43">
        <v>1.0378149999999999</v>
      </c>
    </row>
    <row r="22" spans="1:27" s="2" customFormat="1" x14ac:dyDescent="0.35">
      <c r="A22" s="6" t="s">
        <v>5</v>
      </c>
      <c r="B22" s="22"/>
      <c r="C22" s="3" t="s">
        <v>6</v>
      </c>
      <c r="E22" s="33">
        <v>2022</v>
      </c>
      <c r="F22" s="33"/>
      <c r="G22" s="33"/>
      <c r="H22" s="33"/>
      <c r="I22" s="5"/>
      <c r="P22" s="43" t="s">
        <v>78</v>
      </c>
      <c r="Q22" s="43"/>
      <c r="R22" s="43"/>
      <c r="S22" s="43"/>
      <c r="T22" s="43"/>
      <c r="U22" s="43"/>
      <c r="V22" s="43"/>
      <c r="W22" s="43"/>
      <c r="X22" s="43"/>
      <c r="Y22" s="43"/>
      <c r="Z22" s="43"/>
      <c r="AA22" s="43"/>
    </row>
    <row r="23" spans="1:27" s="2" customFormat="1" ht="34.5" customHeight="1" x14ac:dyDescent="0.35">
      <c r="A23" s="5" t="s">
        <v>55</v>
      </c>
      <c r="B23" s="23"/>
      <c r="C23" s="3" t="s">
        <v>54</v>
      </c>
      <c r="E23" s="33">
        <v>2023</v>
      </c>
      <c r="F23" s="33"/>
      <c r="G23" s="33"/>
      <c r="H23" s="33"/>
      <c r="I23" s="5"/>
      <c r="J23" s="362" t="s">
        <v>96</v>
      </c>
      <c r="K23" s="363"/>
      <c r="L23" s="363"/>
      <c r="M23" s="363"/>
      <c r="N23" s="363"/>
      <c r="P23" s="43" t="s">
        <v>79</v>
      </c>
      <c r="Q23" s="43">
        <v>1030</v>
      </c>
      <c r="R23" s="43">
        <v>1035</v>
      </c>
      <c r="S23" s="43">
        <v>1035</v>
      </c>
      <c r="T23" s="43">
        <v>1035</v>
      </c>
      <c r="U23" s="43">
        <v>1045</v>
      </c>
      <c r="V23" s="43">
        <v>1050</v>
      </c>
      <c r="W23" s="43">
        <v>1055</v>
      </c>
      <c r="X23" s="43">
        <v>1055</v>
      </c>
      <c r="Y23" s="43">
        <v>1060</v>
      </c>
      <c r="Z23" s="43">
        <v>1070</v>
      </c>
      <c r="AA23" s="43">
        <v>1.014354</v>
      </c>
    </row>
    <row r="24" spans="1:27" ht="30.75" customHeight="1" x14ac:dyDescent="0.35">
      <c r="A24" s="5" t="s">
        <v>56</v>
      </c>
      <c r="B24" s="22"/>
      <c r="C24" s="3" t="s">
        <v>57</v>
      </c>
      <c r="E24" s="33">
        <v>2024</v>
      </c>
      <c r="F24" s="33"/>
      <c r="G24" s="33"/>
      <c r="H24" s="33"/>
      <c r="I24" s="5"/>
      <c r="J24" s="362"/>
      <c r="K24" s="363"/>
      <c r="L24" s="363"/>
      <c r="M24" s="363"/>
      <c r="N24" s="363"/>
      <c r="P24" s="43" t="s">
        <v>80</v>
      </c>
      <c r="Q24" s="43">
        <v>1040</v>
      </c>
      <c r="R24" s="43">
        <v>1045</v>
      </c>
      <c r="S24" s="43">
        <v>1045</v>
      </c>
      <c r="T24" s="43">
        <v>1045</v>
      </c>
      <c r="U24" s="43">
        <v>1055</v>
      </c>
      <c r="V24" s="43">
        <v>1060</v>
      </c>
      <c r="W24" s="43">
        <v>1065</v>
      </c>
      <c r="X24" s="43">
        <v>1065</v>
      </c>
      <c r="Y24" s="43">
        <v>1070</v>
      </c>
      <c r="Z24" s="43">
        <v>1080</v>
      </c>
      <c r="AA24" s="43">
        <v>1.0142180000000001</v>
      </c>
    </row>
    <row r="25" spans="1:27" s="2" customFormat="1" x14ac:dyDescent="0.35">
      <c r="A25" s="18"/>
      <c r="B25" s="19"/>
      <c r="C25" s="3"/>
      <c r="E25" s="33">
        <v>2025</v>
      </c>
      <c r="F25" s="33"/>
      <c r="G25" s="33"/>
      <c r="H25" s="33"/>
      <c r="I25" s="5"/>
      <c r="J25" s="362"/>
      <c r="K25" s="363"/>
      <c r="L25" s="363"/>
      <c r="M25" s="363"/>
      <c r="N25" s="363"/>
      <c r="P25" s="43" t="s">
        <v>81</v>
      </c>
      <c r="Q25" s="43">
        <v>1050</v>
      </c>
      <c r="R25" s="43">
        <v>1055</v>
      </c>
      <c r="S25" s="43">
        <v>1055</v>
      </c>
      <c r="T25" s="43">
        <v>1055</v>
      </c>
      <c r="U25" s="43">
        <v>1065</v>
      </c>
      <c r="V25" s="43">
        <v>1070</v>
      </c>
      <c r="W25" s="43">
        <v>1075</v>
      </c>
      <c r="X25" s="43">
        <v>1075</v>
      </c>
      <c r="Y25" s="43">
        <v>1080</v>
      </c>
      <c r="Z25" s="43">
        <v>1095</v>
      </c>
      <c r="AA25" s="43">
        <v>1.0140849999999999</v>
      </c>
    </row>
    <row r="26" spans="1:27" x14ac:dyDescent="0.35">
      <c r="A26" s="364" t="s">
        <v>71</v>
      </c>
      <c r="B26" s="364"/>
      <c r="E26" s="33">
        <v>2026</v>
      </c>
      <c r="F26" s="33"/>
      <c r="G26" s="33"/>
      <c r="H26" s="33"/>
      <c r="I26" s="5"/>
      <c r="P26" s="43" t="s">
        <v>82</v>
      </c>
      <c r="Q26" s="43">
        <v>1055</v>
      </c>
      <c r="R26" s="43">
        <v>1060</v>
      </c>
      <c r="S26" s="43">
        <v>1060</v>
      </c>
      <c r="T26" s="43">
        <v>1060</v>
      </c>
      <c r="U26" s="43">
        <v>1070</v>
      </c>
      <c r="V26" s="43">
        <v>1075</v>
      </c>
      <c r="W26" s="43">
        <v>1080</v>
      </c>
      <c r="X26" s="43">
        <v>1080</v>
      </c>
      <c r="Y26" s="43">
        <v>1085</v>
      </c>
      <c r="Z26" s="43">
        <v>1095</v>
      </c>
      <c r="AA26" s="43">
        <v>1.014019</v>
      </c>
    </row>
    <row r="27" spans="1:27" x14ac:dyDescent="0.35">
      <c r="A27" s="5" t="s">
        <v>28</v>
      </c>
      <c r="B27" s="5"/>
      <c r="E27" s="33">
        <v>2027</v>
      </c>
      <c r="F27" s="33"/>
      <c r="G27" s="33"/>
      <c r="H27" s="33"/>
      <c r="I27" s="5"/>
      <c r="P27" s="43" t="s">
        <v>83</v>
      </c>
      <c r="Q27" s="43">
        <v>1060</v>
      </c>
      <c r="R27" s="43">
        <v>1065</v>
      </c>
      <c r="S27" s="43">
        <v>1065</v>
      </c>
      <c r="T27" s="43">
        <v>1065</v>
      </c>
      <c r="U27" s="43">
        <v>1075</v>
      </c>
      <c r="V27" s="43">
        <v>1080</v>
      </c>
      <c r="W27" s="43">
        <v>1085</v>
      </c>
      <c r="X27" s="43">
        <v>1085</v>
      </c>
      <c r="Y27" s="43">
        <v>1090</v>
      </c>
      <c r="Z27" s="43">
        <v>1110</v>
      </c>
      <c r="AA27" s="43">
        <v>1.0139530000000001</v>
      </c>
    </row>
    <row r="28" spans="1:27" x14ac:dyDescent="0.35">
      <c r="A28" s="5" t="s">
        <v>29</v>
      </c>
      <c r="B28" s="5"/>
      <c r="E28" s="33">
        <v>2028</v>
      </c>
      <c r="F28" s="33"/>
      <c r="G28" s="33"/>
      <c r="H28" s="33"/>
      <c r="I28" s="5"/>
      <c r="P28" s="43" t="s">
        <v>84</v>
      </c>
      <c r="Q28" s="43">
        <v>1065</v>
      </c>
      <c r="R28" s="43">
        <v>1070</v>
      </c>
      <c r="S28" s="43">
        <v>1070</v>
      </c>
      <c r="T28" s="43">
        <v>1070</v>
      </c>
      <c r="U28" s="43">
        <v>1080</v>
      </c>
      <c r="V28" s="43">
        <v>1085</v>
      </c>
      <c r="W28" s="43">
        <v>1090</v>
      </c>
      <c r="X28" s="43">
        <v>1090</v>
      </c>
      <c r="Y28" s="43">
        <v>1100</v>
      </c>
      <c r="Z28" s="43">
        <v>1110</v>
      </c>
      <c r="AA28" s="43">
        <v>1.018519</v>
      </c>
    </row>
    <row r="29" spans="1:27" ht="39.75" customHeight="1" x14ac:dyDescent="0.35">
      <c r="A29" s="5" t="s">
        <v>30</v>
      </c>
      <c r="B29" s="23"/>
      <c r="C29" s="1" t="s">
        <v>43</v>
      </c>
      <c r="E29" s="33">
        <v>2029</v>
      </c>
      <c r="F29" s="33"/>
      <c r="G29" s="33"/>
      <c r="H29" s="33"/>
      <c r="I29" s="5"/>
      <c r="P29" s="43" t="s">
        <v>85</v>
      </c>
      <c r="Q29" s="43">
        <v>1075</v>
      </c>
      <c r="R29" s="43">
        <v>1080</v>
      </c>
      <c r="S29" s="43">
        <v>1080</v>
      </c>
      <c r="T29" s="43">
        <v>1080</v>
      </c>
      <c r="U29" s="43">
        <v>1090</v>
      </c>
      <c r="V29" s="43">
        <v>1095</v>
      </c>
      <c r="W29" s="43">
        <v>1100</v>
      </c>
      <c r="X29" s="43">
        <v>1100</v>
      </c>
      <c r="Y29" s="43">
        <v>1105</v>
      </c>
      <c r="Z29" s="43">
        <v>1120</v>
      </c>
      <c r="AA29" s="43">
        <v>1.0137609999999999</v>
      </c>
    </row>
    <row r="30" spans="1:27" x14ac:dyDescent="0.35">
      <c r="A30" s="5" t="s">
        <v>44</v>
      </c>
      <c r="B30" s="5"/>
      <c r="E30" s="33">
        <v>2030</v>
      </c>
      <c r="F30" s="33"/>
      <c r="G30" s="33"/>
      <c r="H30" s="33"/>
      <c r="I30" s="5"/>
      <c r="P30" s="43" t="s">
        <v>86</v>
      </c>
      <c r="Q30" s="43">
        <v>1080</v>
      </c>
      <c r="R30" s="43">
        <v>1085</v>
      </c>
      <c r="S30" s="43">
        <v>1085</v>
      </c>
      <c r="T30" s="43">
        <v>1085</v>
      </c>
      <c r="U30" s="43">
        <v>1095</v>
      </c>
      <c r="V30" s="43">
        <v>1100</v>
      </c>
      <c r="W30" s="43">
        <v>1105</v>
      </c>
      <c r="X30" s="43">
        <v>1105</v>
      </c>
      <c r="Y30" s="43">
        <v>1110</v>
      </c>
      <c r="Z30" s="43">
        <v>1120</v>
      </c>
      <c r="AA30" s="43">
        <v>1.0136989999999999</v>
      </c>
    </row>
    <row r="31" spans="1:27" x14ac:dyDescent="0.35">
      <c r="A31" s="5" t="s">
        <v>47</v>
      </c>
      <c r="B31" s="5"/>
      <c r="E31" s="33">
        <v>2031</v>
      </c>
      <c r="F31" s="33"/>
      <c r="G31" s="33"/>
      <c r="H31" s="33"/>
      <c r="I31" s="5"/>
      <c r="P31" s="43" t="s">
        <v>87</v>
      </c>
      <c r="Q31" s="43">
        <v>1085</v>
      </c>
      <c r="R31" s="43">
        <v>1090</v>
      </c>
      <c r="S31" s="43">
        <v>1090</v>
      </c>
      <c r="T31" s="43">
        <v>1090</v>
      </c>
      <c r="U31" s="43">
        <v>1100</v>
      </c>
      <c r="V31" s="43">
        <v>1105</v>
      </c>
      <c r="W31" s="43">
        <v>1110</v>
      </c>
      <c r="X31" s="43">
        <v>1110</v>
      </c>
      <c r="Y31" s="43">
        <v>1115</v>
      </c>
      <c r="Z31" s="43">
        <v>1125</v>
      </c>
      <c r="AA31" s="43">
        <v>1.013636</v>
      </c>
    </row>
    <row r="32" spans="1:27" x14ac:dyDescent="0.35">
      <c r="A32" s="5" t="s">
        <v>45</v>
      </c>
      <c r="B32" s="5"/>
      <c r="P32" s="43" t="s">
        <v>88</v>
      </c>
      <c r="Q32" s="43">
        <v>1090</v>
      </c>
      <c r="R32" s="43">
        <v>1095</v>
      </c>
      <c r="S32" s="43">
        <v>1095</v>
      </c>
      <c r="T32" s="43">
        <v>1095</v>
      </c>
      <c r="U32" s="43">
        <v>1105</v>
      </c>
      <c r="V32" s="43">
        <v>1110</v>
      </c>
      <c r="W32" s="43">
        <v>1115</v>
      </c>
      <c r="X32" s="43">
        <v>1115</v>
      </c>
      <c r="Y32" s="43">
        <v>1120</v>
      </c>
      <c r="Z32" s="43">
        <v>1130</v>
      </c>
      <c r="AA32" s="43">
        <v>1.0135749999999999</v>
      </c>
    </row>
    <row r="33" spans="1:16" x14ac:dyDescent="0.35">
      <c r="A33" s="5" t="s">
        <v>46</v>
      </c>
      <c r="B33" s="5"/>
      <c r="E33" s="32"/>
      <c r="F33" s="32"/>
      <c r="G33" s="32"/>
      <c r="H33" s="32"/>
      <c r="I33" s="2"/>
    </row>
    <row r="34" spans="1:16" s="2" customFormat="1" ht="19.5" customHeight="1" x14ac:dyDescent="0.35">
      <c r="A34" s="93"/>
      <c r="B34" s="94"/>
      <c r="C34" s="3"/>
      <c r="E34" s="26"/>
      <c r="F34" s="26"/>
      <c r="G34" s="26"/>
      <c r="H34" s="26"/>
      <c r="I34"/>
      <c r="P34" s="136"/>
    </row>
    <row r="35" spans="1:16" x14ac:dyDescent="0.35">
      <c r="A35" s="80"/>
      <c r="B35" s="80"/>
    </row>
    <row r="58" spans="1:8" x14ac:dyDescent="0.35">
      <c r="A58" s="92"/>
      <c r="B58" s="80"/>
      <c r="C58"/>
      <c r="E58"/>
      <c r="F58"/>
      <c r="G58"/>
      <c r="H58"/>
    </row>
  </sheetData>
  <mergeCells count="10">
    <mergeCell ref="C1:G1"/>
    <mergeCell ref="J19:N21"/>
    <mergeCell ref="J23:N25"/>
    <mergeCell ref="A26:B26"/>
    <mergeCell ref="A6:B6"/>
    <mergeCell ref="E9:I9"/>
    <mergeCell ref="E10:H10"/>
    <mergeCell ref="J11:N12"/>
    <mergeCell ref="J13:N17"/>
    <mergeCell ref="B16:B17"/>
  </mergeCells>
  <pageMargins left="0.7" right="0.7" top="0.75" bottom="0.75" header="0.3" footer="0.3"/>
  <pageSetup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A58"/>
  <sheetViews>
    <sheetView zoomScale="80" zoomScaleNormal="80" workbookViewId="0">
      <selection activeCell="B9" sqref="B9"/>
    </sheetView>
  </sheetViews>
  <sheetFormatPr defaultRowHeight="14.5" x14ac:dyDescent="0.35"/>
  <cols>
    <col min="1" max="1" width="63.6328125" customWidth="1"/>
    <col min="2" max="2" width="73.453125" customWidth="1"/>
    <col min="3" max="3" width="44.453125" style="1" customWidth="1"/>
    <col min="5" max="5" width="9.08984375" style="26"/>
    <col min="6" max="6" width="14.453125" style="26" customWidth="1"/>
    <col min="7" max="7" width="15.453125" style="26" customWidth="1"/>
    <col min="8" max="8" width="18" style="26" customWidth="1"/>
    <col min="9" max="9" width="15.6328125" customWidth="1"/>
    <col min="16" max="16" width="12.90625" style="135" customWidth="1"/>
  </cols>
  <sheetData>
    <row r="1" spans="1:27" ht="86.25" customHeight="1" x14ac:dyDescent="0.45">
      <c r="A1" s="125" t="s">
        <v>295</v>
      </c>
      <c r="B1" s="52"/>
      <c r="D1" s="401" t="s">
        <v>480</v>
      </c>
      <c r="E1" s="402"/>
      <c r="F1" s="402"/>
      <c r="G1" s="402"/>
      <c r="H1" s="403"/>
    </row>
    <row r="2" spans="1:27" x14ac:dyDescent="0.35">
      <c r="A2" s="65" t="s">
        <v>460</v>
      </c>
    </row>
    <row r="3" spans="1:27" ht="15" customHeight="1" x14ac:dyDescent="0.35">
      <c r="A3" s="4" t="s">
        <v>8</v>
      </c>
      <c r="B3" s="4"/>
    </row>
    <row r="4" spans="1:27" ht="15" customHeight="1" x14ac:dyDescent="0.35">
      <c r="A4" s="15" t="s">
        <v>9</v>
      </c>
      <c r="B4" s="15"/>
    </row>
    <row r="5" spans="1:27" x14ac:dyDescent="0.35">
      <c r="C5" s="1" t="s">
        <v>31</v>
      </c>
    </row>
    <row r="6" spans="1:27" x14ac:dyDescent="0.35">
      <c r="A6" s="368" t="s">
        <v>10</v>
      </c>
      <c r="B6" s="369"/>
      <c r="C6" s="3"/>
    </row>
    <row r="7" spans="1:27" ht="21" customHeight="1" x14ac:dyDescent="0.35">
      <c r="A7" s="6" t="s">
        <v>0</v>
      </c>
      <c r="B7" s="5" t="s">
        <v>295</v>
      </c>
      <c r="C7" s="3"/>
    </row>
    <row r="8" spans="1:27" ht="102" customHeight="1" x14ac:dyDescent="0.35">
      <c r="A8" s="6" t="s">
        <v>2</v>
      </c>
      <c r="B8" s="128" t="s">
        <v>479</v>
      </c>
      <c r="C8" s="3"/>
    </row>
    <row r="9" spans="1:27" ht="223.5" customHeight="1" x14ac:dyDescent="0.35">
      <c r="A9" s="6" t="s">
        <v>238</v>
      </c>
      <c r="B9" s="128" t="s">
        <v>422</v>
      </c>
      <c r="C9" s="3"/>
      <c r="E9" s="370" t="s">
        <v>100</v>
      </c>
      <c r="F9" s="370"/>
      <c r="G9" s="370"/>
      <c r="H9" s="370"/>
      <c r="I9" s="370"/>
    </row>
    <row r="10" spans="1:27" ht="15" thickBot="1" x14ac:dyDescent="0.4">
      <c r="A10" s="6" t="s">
        <v>1</v>
      </c>
      <c r="B10" s="5" t="s">
        <v>245</v>
      </c>
      <c r="C10" s="3" t="s">
        <v>48</v>
      </c>
      <c r="E10" s="371" t="s">
        <v>53</v>
      </c>
      <c r="F10" s="372"/>
      <c r="G10" s="372"/>
      <c r="H10" s="373"/>
      <c r="I10" s="5">
        <f>B15</f>
        <v>0</v>
      </c>
      <c r="J10" t="s">
        <v>74</v>
      </c>
      <c r="P10" s="43" t="s">
        <v>76</v>
      </c>
      <c r="Q10" s="43"/>
      <c r="R10" s="43"/>
      <c r="S10" s="43"/>
      <c r="T10" s="43"/>
      <c r="U10" s="43"/>
      <c r="V10" s="43"/>
      <c r="W10" s="43"/>
      <c r="X10" s="43"/>
      <c r="Y10" s="43"/>
      <c r="Z10" s="43"/>
      <c r="AA10" s="43"/>
    </row>
    <row r="11" spans="1:27" ht="48" customHeight="1" thickBot="1" x14ac:dyDescent="0.4">
      <c r="A11" s="6" t="s">
        <v>4</v>
      </c>
      <c r="B11" s="5" t="s">
        <v>384</v>
      </c>
      <c r="C11" s="3" t="s">
        <v>3</v>
      </c>
      <c r="E11" s="37" t="s">
        <v>75</v>
      </c>
      <c r="F11" s="38" t="s">
        <v>147</v>
      </c>
      <c r="G11" s="38" t="s">
        <v>146</v>
      </c>
      <c r="H11" s="38" t="s">
        <v>90</v>
      </c>
      <c r="I11" s="38" t="s">
        <v>144</v>
      </c>
      <c r="J11" s="362" t="s">
        <v>92</v>
      </c>
      <c r="K11" s="374"/>
      <c r="L11" s="374"/>
      <c r="M11" s="374"/>
      <c r="N11" s="374"/>
      <c r="P11" s="43" t="s">
        <v>77</v>
      </c>
      <c r="Q11" s="48">
        <v>0.9</v>
      </c>
      <c r="R11" s="46">
        <v>0.8</v>
      </c>
      <c r="S11" s="46">
        <v>0.7</v>
      </c>
      <c r="T11" s="47">
        <v>0.6</v>
      </c>
      <c r="U11" s="48">
        <v>0.5</v>
      </c>
      <c r="V11" s="46">
        <v>0.4</v>
      </c>
      <c r="W11" s="46">
        <v>0.3</v>
      </c>
      <c r="X11" s="46">
        <v>0.2</v>
      </c>
      <c r="Y11" s="46">
        <v>0.1</v>
      </c>
      <c r="Z11" s="46">
        <v>0.05</v>
      </c>
      <c r="AA11" s="45">
        <v>18537</v>
      </c>
    </row>
    <row r="12" spans="1:27" ht="19.5" customHeight="1" x14ac:dyDescent="0.35">
      <c r="A12" s="12" t="s">
        <v>49</v>
      </c>
      <c r="B12" s="12"/>
      <c r="C12" s="3"/>
      <c r="E12" s="33">
        <v>2012</v>
      </c>
      <c r="F12" s="33"/>
      <c r="G12" s="33"/>
      <c r="H12" s="33"/>
      <c r="I12" s="5"/>
      <c r="J12" s="362"/>
      <c r="K12" s="374"/>
      <c r="L12" s="374"/>
      <c r="M12" s="374"/>
      <c r="N12" s="374"/>
      <c r="P12" s="43">
        <v>2011</v>
      </c>
      <c r="Q12" s="43">
        <v>1030</v>
      </c>
      <c r="R12" s="43">
        <v>1035</v>
      </c>
      <c r="S12" s="43">
        <v>1040</v>
      </c>
      <c r="T12" s="43">
        <v>1050</v>
      </c>
      <c r="U12" s="43">
        <v>1070</v>
      </c>
      <c r="V12" s="43">
        <v>1075</v>
      </c>
      <c r="W12" s="43">
        <v>1090</v>
      </c>
      <c r="X12" s="43">
        <v>1095</v>
      </c>
      <c r="Y12" s="43">
        <v>1110</v>
      </c>
      <c r="Z12" s="43">
        <v>1110</v>
      </c>
      <c r="AA12" s="43">
        <v>1.0373829999999999</v>
      </c>
    </row>
    <row r="13" spans="1:27" ht="15" customHeight="1" x14ac:dyDescent="0.35">
      <c r="A13" s="12" t="s">
        <v>50</v>
      </c>
      <c r="B13" s="12"/>
      <c r="C13" s="3"/>
      <c r="E13" s="33">
        <v>2013</v>
      </c>
      <c r="F13" s="33"/>
      <c r="G13" s="33"/>
      <c r="H13" s="33"/>
      <c r="I13" s="5"/>
      <c r="J13" s="375" t="s">
        <v>91</v>
      </c>
      <c r="K13" s="376"/>
      <c r="L13" s="376"/>
      <c r="M13" s="376"/>
      <c r="N13" s="376"/>
      <c r="P13" s="43">
        <v>2012</v>
      </c>
      <c r="Q13" s="43">
        <v>1050</v>
      </c>
      <c r="R13" s="43">
        <v>1055</v>
      </c>
      <c r="S13" s="43">
        <v>1060</v>
      </c>
      <c r="T13" s="43">
        <v>1070</v>
      </c>
      <c r="U13" s="43">
        <v>1090</v>
      </c>
      <c r="V13" s="43">
        <v>1095</v>
      </c>
      <c r="W13" s="43">
        <v>1115</v>
      </c>
      <c r="X13" s="43">
        <v>1120</v>
      </c>
      <c r="Y13" s="43">
        <v>1125</v>
      </c>
      <c r="Z13" s="43">
        <v>1135</v>
      </c>
      <c r="AA13" s="43">
        <v>1.0321100000000001</v>
      </c>
    </row>
    <row r="14" spans="1:27" x14ac:dyDescent="0.35">
      <c r="A14" s="12" t="s">
        <v>51</v>
      </c>
      <c r="B14" s="12"/>
      <c r="C14" s="3" t="s">
        <v>52</v>
      </c>
      <c r="E14" s="33">
        <v>2014</v>
      </c>
      <c r="F14" s="33"/>
      <c r="G14" s="33"/>
      <c r="H14" s="33"/>
      <c r="I14" s="5"/>
      <c r="J14" s="375"/>
      <c r="K14" s="376"/>
      <c r="L14" s="376"/>
      <c r="M14" s="376"/>
      <c r="N14" s="376"/>
      <c r="P14" s="43">
        <v>2013</v>
      </c>
      <c r="Q14" s="43">
        <v>1065</v>
      </c>
      <c r="R14" s="43">
        <v>1070</v>
      </c>
      <c r="S14" s="43">
        <v>1075</v>
      </c>
      <c r="T14" s="43">
        <v>1085</v>
      </c>
      <c r="U14" s="43">
        <v>1105</v>
      </c>
      <c r="V14" s="43">
        <v>1110</v>
      </c>
      <c r="W14" s="43">
        <v>1130</v>
      </c>
      <c r="X14" s="43">
        <v>1135</v>
      </c>
      <c r="Y14" s="43">
        <v>1150</v>
      </c>
      <c r="Z14" s="43">
        <v>1150</v>
      </c>
      <c r="AA14" s="43">
        <v>1.040724</v>
      </c>
    </row>
    <row r="15" spans="1:27" ht="21.75" customHeight="1" x14ac:dyDescent="0.35">
      <c r="A15" s="12" t="s">
        <v>53</v>
      </c>
      <c r="B15" s="24"/>
      <c r="C15" s="3"/>
      <c r="E15" s="33">
        <v>2015</v>
      </c>
      <c r="F15" s="33"/>
      <c r="G15" s="33"/>
      <c r="H15" s="33"/>
      <c r="I15" s="5"/>
      <c r="J15" s="375"/>
      <c r="K15" s="376"/>
      <c r="L15" s="376"/>
      <c r="M15" s="376"/>
      <c r="N15" s="376"/>
      <c r="P15" s="43">
        <v>2014</v>
      </c>
      <c r="Q15" s="43">
        <v>1080</v>
      </c>
      <c r="R15" s="43">
        <v>1085</v>
      </c>
      <c r="S15" s="43">
        <v>1090</v>
      </c>
      <c r="T15" s="43">
        <v>1100</v>
      </c>
      <c r="U15" s="43">
        <v>1120</v>
      </c>
      <c r="V15" s="43">
        <v>1125</v>
      </c>
      <c r="W15" s="43">
        <v>1145</v>
      </c>
      <c r="X15" s="43">
        <v>1150</v>
      </c>
      <c r="Y15" s="43">
        <v>1165</v>
      </c>
      <c r="Z15" s="43">
        <v>1170</v>
      </c>
      <c r="AA15" s="43">
        <v>1.040179</v>
      </c>
    </row>
    <row r="16" spans="1:27" x14ac:dyDescent="0.35">
      <c r="A16" s="88" t="s">
        <v>41</v>
      </c>
      <c r="B16" s="396" t="s">
        <v>385</v>
      </c>
      <c r="E16" s="33">
        <v>2016</v>
      </c>
      <c r="F16" s="33"/>
      <c r="G16" s="33"/>
      <c r="H16" s="33"/>
      <c r="I16" s="5"/>
      <c r="J16" s="375"/>
      <c r="K16" s="376"/>
      <c r="L16" s="376"/>
      <c r="M16" s="376"/>
      <c r="N16" s="376"/>
      <c r="P16" s="43">
        <v>2015</v>
      </c>
      <c r="Q16" s="43">
        <v>1095</v>
      </c>
      <c r="R16" s="43">
        <v>1100</v>
      </c>
      <c r="S16" s="43">
        <v>1105</v>
      </c>
      <c r="T16" s="43">
        <v>1115</v>
      </c>
      <c r="U16" s="43">
        <v>1135</v>
      </c>
      <c r="V16" s="43">
        <v>1140</v>
      </c>
      <c r="W16" s="43">
        <v>1160</v>
      </c>
      <c r="X16" s="43">
        <v>1165</v>
      </c>
      <c r="Y16" s="43">
        <v>1170</v>
      </c>
      <c r="Z16" s="43">
        <v>1180</v>
      </c>
      <c r="AA16" s="43">
        <v>1.030837</v>
      </c>
    </row>
    <row r="17" spans="1:27" ht="60.75" customHeight="1" x14ac:dyDescent="0.35">
      <c r="A17" s="88" t="s">
        <v>7</v>
      </c>
      <c r="B17" s="397"/>
      <c r="C17" s="3" t="s">
        <v>21</v>
      </c>
      <c r="E17" s="33">
        <v>2017</v>
      </c>
      <c r="F17" s="33"/>
      <c r="G17" s="33"/>
      <c r="H17" s="33"/>
      <c r="I17" s="5"/>
      <c r="J17" s="377"/>
      <c r="K17" s="378"/>
      <c r="L17" s="378"/>
      <c r="M17" s="378"/>
      <c r="N17" s="378"/>
      <c r="P17" s="43">
        <v>2016</v>
      </c>
      <c r="Q17" s="43">
        <v>1105</v>
      </c>
      <c r="R17" s="43">
        <v>1110</v>
      </c>
      <c r="S17" s="43">
        <v>1115</v>
      </c>
      <c r="T17" s="43">
        <v>1125</v>
      </c>
      <c r="U17" s="43">
        <v>1145</v>
      </c>
      <c r="V17" s="43">
        <v>1150</v>
      </c>
      <c r="W17" s="43">
        <v>1170</v>
      </c>
      <c r="X17" s="43">
        <v>1175</v>
      </c>
      <c r="Y17" s="43">
        <v>1190</v>
      </c>
      <c r="Z17" s="43">
        <v>1195</v>
      </c>
      <c r="AA17" s="43">
        <v>1.039301</v>
      </c>
    </row>
    <row r="18" spans="1:27" x14ac:dyDescent="0.35">
      <c r="A18" s="89" t="s">
        <v>72</v>
      </c>
      <c r="B18" s="89"/>
      <c r="C18" s="3" t="s">
        <v>73</v>
      </c>
      <c r="E18" s="33">
        <v>2018</v>
      </c>
      <c r="F18" s="33"/>
      <c r="G18" s="33"/>
      <c r="H18" s="33"/>
      <c r="I18" s="5"/>
      <c r="J18" s="34" t="s">
        <v>89</v>
      </c>
      <c r="K18" s="35"/>
      <c r="L18" s="35"/>
      <c r="M18" s="35"/>
      <c r="N18" s="36"/>
      <c r="P18" s="43">
        <v>2017</v>
      </c>
      <c r="Q18" s="43">
        <v>1115</v>
      </c>
      <c r="R18" s="43">
        <v>1120</v>
      </c>
      <c r="S18" s="43">
        <v>1125</v>
      </c>
      <c r="T18" s="43">
        <v>1135</v>
      </c>
      <c r="U18" s="43">
        <v>1155</v>
      </c>
      <c r="V18" s="43">
        <v>1160</v>
      </c>
      <c r="W18" s="43">
        <v>1180</v>
      </c>
      <c r="X18" s="43">
        <v>1185</v>
      </c>
      <c r="Y18" s="43">
        <v>1195</v>
      </c>
      <c r="Z18" s="43">
        <v>1205</v>
      </c>
      <c r="AA18" s="43">
        <v>1.034632</v>
      </c>
    </row>
    <row r="19" spans="1:27" x14ac:dyDescent="0.35">
      <c r="A19" s="89" t="s">
        <v>68</v>
      </c>
      <c r="B19" s="90"/>
      <c r="C19" s="3" t="s">
        <v>69</v>
      </c>
      <c r="E19" s="33">
        <v>2019</v>
      </c>
      <c r="F19" s="33"/>
      <c r="G19" s="33"/>
      <c r="H19" s="33"/>
      <c r="I19" s="5"/>
      <c r="J19" s="353"/>
      <c r="K19" s="354"/>
      <c r="L19" s="354"/>
      <c r="M19" s="354"/>
      <c r="N19" s="355"/>
      <c r="P19" s="43">
        <v>2018</v>
      </c>
      <c r="Q19" s="43">
        <v>1125</v>
      </c>
      <c r="R19" s="43">
        <v>1130</v>
      </c>
      <c r="S19" s="43">
        <v>1140</v>
      </c>
      <c r="T19" s="43">
        <v>1150</v>
      </c>
      <c r="U19" s="43">
        <v>1170</v>
      </c>
      <c r="V19" s="43">
        <v>1175</v>
      </c>
      <c r="W19" s="43">
        <v>1195</v>
      </c>
      <c r="X19" s="43">
        <v>1200</v>
      </c>
      <c r="Y19" s="43">
        <v>1215</v>
      </c>
      <c r="Z19" s="43">
        <v>1215</v>
      </c>
      <c r="AA19" s="43">
        <v>1.038462</v>
      </c>
    </row>
    <row r="20" spans="1:27" ht="21" customHeight="1" x14ac:dyDescent="0.35">
      <c r="A20" s="89" t="s">
        <v>67</v>
      </c>
      <c r="B20" s="89"/>
      <c r="C20" s="3" t="s">
        <v>70</v>
      </c>
      <c r="E20" s="33">
        <v>2020</v>
      </c>
      <c r="F20" s="33"/>
      <c r="G20" s="33"/>
      <c r="H20" s="33"/>
      <c r="I20" s="5"/>
      <c r="J20" s="356"/>
      <c r="K20" s="357"/>
      <c r="L20" s="357"/>
      <c r="M20" s="357"/>
      <c r="N20" s="358"/>
      <c r="P20" s="43">
        <v>2019</v>
      </c>
      <c r="Q20" s="43">
        <v>1135</v>
      </c>
      <c r="R20" s="43">
        <v>1140</v>
      </c>
      <c r="S20" s="43">
        <v>1150</v>
      </c>
      <c r="T20" s="43">
        <v>1160</v>
      </c>
      <c r="U20" s="43">
        <v>1180</v>
      </c>
      <c r="V20" s="43">
        <v>1185</v>
      </c>
      <c r="W20" s="43">
        <v>1205</v>
      </c>
      <c r="X20" s="43">
        <v>1210</v>
      </c>
      <c r="Y20" s="43">
        <v>1225</v>
      </c>
      <c r="Z20" s="43">
        <v>1230</v>
      </c>
      <c r="AA20" s="43">
        <v>1.0381359999999999</v>
      </c>
    </row>
    <row r="21" spans="1:27" ht="48.75" customHeight="1" x14ac:dyDescent="0.35">
      <c r="A21" s="5" t="s">
        <v>98</v>
      </c>
      <c r="B21" s="91" t="s">
        <v>99</v>
      </c>
      <c r="C21" s="3" t="s">
        <v>58</v>
      </c>
      <c r="E21" s="33">
        <v>2021</v>
      </c>
      <c r="F21" s="33"/>
      <c r="G21" s="33"/>
      <c r="H21" s="33"/>
      <c r="I21" s="5"/>
      <c r="J21" s="359"/>
      <c r="K21" s="360"/>
      <c r="L21" s="360"/>
      <c r="M21" s="360"/>
      <c r="N21" s="361"/>
      <c r="P21" s="43">
        <v>2020</v>
      </c>
      <c r="Q21" s="43">
        <v>1145</v>
      </c>
      <c r="R21" s="43">
        <v>1150</v>
      </c>
      <c r="S21" s="43">
        <v>1155</v>
      </c>
      <c r="T21" s="43">
        <v>1170</v>
      </c>
      <c r="U21" s="43">
        <v>1190</v>
      </c>
      <c r="V21" s="43">
        <v>1195</v>
      </c>
      <c r="W21" s="43">
        <v>1215</v>
      </c>
      <c r="X21" s="43">
        <v>1225</v>
      </c>
      <c r="Y21" s="43">
        <v>1235</v>
      </c>
      <c r="Z21" s="43">
        <v>1240</v>
      </c>
      <c r="AA21" s="43">
        <v>1.0378149999999999</v>
      </c>
    </row>
    <row r="22" spans="1:27" s="2" customFormat="1" x14ac:dyDescent="0.35">
      <c r="A22" s="6" t="s">
        <v>5</v>
      </c>
      <c r="B22" s="22"/>
      <c r="C22" s="3" t="s">
        <v>6</v>
      </c>
      <c r="E22" s="33">
        <v>2022</v>
      </c>
      <c r="F22" s="33"/>
      <c r="G22" s="33"/>
      <c r="H22" s="33"/>
      <c r="I22" s="5"/>
      <c r="P22" s="43" t="s">
        <v>78</v>
      </c>
      <c r="Q22" s="43"/>
      <c r="R22" s="43"/>
      <c r="S22" s="43"/>
      <c r="T22" s="43"/>
      <c r="U22" s="43"/>
      <c r="V22" s="43"/>
      <c r="W22" s="43"/>
      <c r="X22" s="43"/>
      <c r="Y22" s="43"/>
      <c r="Z22" s="43"/>
      <c r="AA22" s="43"/>
    </row>
    <row r="23" spans="1:27" s="2" customFormat="1" ht="34.5" customHeight="1" x14ac:dyDescent="0.35">
      <c r="A23" s="5" t="s">
        <v>55</v>
      </c>
      <c r="B23" s="23"/>
      <c r="C23" s="3" t="s">
        <v>54</v>
      </c>
      <c r="E23" s="33">
        <v>2023</v>
      </c>
      <c r="F23" s="33"/>
      <c r="G23" s="33"/>
      <c r="H23" s="33"/>
      <c r="I23" s="5"/>
      <c r="J23" s="362" t="s">
        <v>96</v>
      </c>
      <c r="K23" s="363"/>
      <c r="L23" s="363"/>
      <c r="M23" s="363"/>
      <c r="N23" s="363"/>
      <c r="P23" s="43" t="s">
        <v>79</v>
      </c>
      <c r="Q23" s="43">
        <v>1030</v>
      </c>
      <c r="R23" s="43">
        <v>1035</v>
      </c>
      <c r="S23" s="43">
        <v>1035</v>
      </c>
      <c r="T23" s="43">
        <v>1035</v>
      </c>
      <c r="U23" s="43">
        <v>1045</v>
      </c>
      <c r="V23" s="43">
        <v>1050</v>
      </c>
      <c r="W23" s="43">
        <v>1055</v>
      </c>
      <c r="X23" s="43">
        <v>1055</v>
      </c>
      <c r="Y23" s="43">
        <v>1060</v>
      </c>
      <c r="Z23" s="43">
        <v>1070</v>
      </c>
      <c r="AA23" s="43">
        <v>1.014354</v>
      </c>
    </row>
    <row r="24" spans="1:27" ht="30.75" customHeight="1" x14ac:dyDescent="0.35">
      <c r="A24" s="5" t="s">
        <v>56</v>
      </c>
      <c r="B24" s="22"/>
      <c r="C24" s="3" t="s">
        <v>57</v>
      </c>
      <c r="E24" s="33">
        <v>2024</v>
      </c>
      <c r="F24" s="33"/>
      <c r="G24" s="33"/>
      <c r="H24" s="33"/>
      <c r="I24" s="5"/>
      <c r="J24" s="362"/>
      <c r="K24" s="363"/>
      <c r="L24" s="363"/>
      <c r="M24" s="363"/>
      <c r="N24" s="363"/>
      <c r="P24" s="43" t="s">
        <v>80</v>
      </c>
      <c r="Q24" s="43">
        <v>1040</v>
      </c>
      <c r="R24" s="43">
        <v>1045</v>
      </c>
      <c r="S24" s="43">
        <v>1045</v>
      </c>
      <c r="T24" s="43">
        <v>1045</v>
      </c>
      <c r="U24" s="43">
        <v>1055</v>
      </c>
      <c r="V24" s="43">
        <v>1060</v>
      </c>
      <c r="W24" s="43">
        <v>1065</v>
      </c>
      <c r="X24" s="43">
        <v>1065</v>
      </c>
      <c r="Y24" s="43">
        <v>1070</v>
      </c>
      <c r="Z24" s="43">
        <v>1080</v>
      </c>
      <c r="AA24" s="43">
        <v>1.0142180000000001</v>
      </c>
    </row>
    <row r="25" spans="1:27" s="2" customFormat="1" x14ac:dyDescent="0.35">
      <c r="A25" s="18"/>
      <c r="B25" s="19"/>
      <c r="C25" s="3"/>
      <c r="E25" s="33">
        <v>2025</v>
      </c>
      <c r="F25" s="33"/>
      <c r="G25" s="33"/>
      <c r="H25" s="33"/>
      <c r="I25" s="5"/>
      <c r="J25" s="362"/>
      <c r="K25" s="363"/>
      <c r="L25" s="363"/>
      <c r="M25" s="363"/>
      <c r="N25" s="363"/>
      <c r="P25" s="43" t="s">
        <v>81</v>
      </c>
      <c r="Q25" s="43">
        <v>1050</v>
      </c>
      <c r="R25" s="43">
        <v>1055</v>
      </c>
      <c r="S25" s="43">
        <v>1055</v>
      </c>
      <c r="T25" s="43">
        <v>1055</v>
      </c>
      <c r="U25" s="43">
        <v>1065</v>
      </c>
      <c r="V25" s="43">
        <v>1070</v>
      </c>
      <c r="W25" s="43">
        <v>1075</v>
      </c>
      <c r="X25" s="43">
        <v>1075</v>
      </c>
      <c r="Y25" s="43">
        <v>1080</v>
      </c>
      <c r="Z25" s="43">
        <v>1095</v>
      </c>
      <c r="AA25" s="43">
        <v>1.0140849999999999</v>
      </c>
    </row>
    <row r="26" spans="1:27" x14ac:dyDescent="0.35">
      <c r="A26" s="364" t="s">
        <v>71</v>
      </c>
      <c r="B26" s="364"/>
      <c r="E26" s="33">
        <v>2026</v>
      </c>
      <c r="F26" s="33"/>
      <c r="G26" s="33"/>
      <c r="H26" s="33"/>
      <c r="I26" s="5"/>
      <c r="P26" s="43" t="s">
        <v>82</v>
      </c>
      <c r="Q26" s="43">
        <v>1055</v>
      </c>
      <c r="R26" s="43">
        <v>1060</v>
      </c>
      <c r="S26" s="43">
        <v>1060</v>
      </c>
      <c r="T26" s="43">
        <v>1060</v>
      </c>
      <c r="U26" s="43">
        <v>1070</v>
      </c>
      <c r="V26" s="43">
        <v>1075</v>
      </c>
      <c r="W26" s="43">
        <v>1080</v>
      </c>
      <c r="X26" s="43">
        <v>1080</v>
      </c>
      <c r="Y26" s="43">
        <v>1085</v>
      </c>
      <c r="Z26" s="43">
        <v>1095</v>
      </c>
      <c r="AA26" s="43">
        <v>1.014019</v>
      </c>
    </row>
    <row r="27" spans="1:27" x14ac:dyDescent="0.35">
      <c r="A27" s="5" t="s">
        <v>28</v>
      </c>
      <c r="B27" s="5"/>
      <c r="E27" s="33">
        <v>2027</v>
      </c>
      <c r="F27" s="33"/>
      <c r="G27" s="33"/>
      <c r="H27" s="33"/>
      <c r="I27" s="5"/>
      <c r="P27" s="43" t="s">
        <v>83</v>
      </c>
      <c r="Q27" s="43">
        <v>1060</v>
      </c>
      <c r="R27" s="43">
        <v>1065</v>
      </c>
      <c r="S27" s="43">
        <v>1065</v>
      </c>
      <c r="T27" s="43">
        <v>1065</v>
      </c>
      <c r="U27" s="43">
        <v>1075</v>
      </c>
      <c r="V27" s="43">
        <v>1080</v>
      </c>
      <c r="W27" s="43">
        <v>1085</v>
      </c>
      <c r="X27" s="43">
        <v>1085</v>
      </c>
      <c r="Y27" s="43">
        <v>1090</v>
      </c>
      <c r="Z27" s="43">
        <v>1110</v>
      </c>
      <c r="AA27" s="43">
        <v>1.0139530000000001</v>
      </c>
    </row>
    <row r="28" spans="1:27" x14ac:dyDescent="0.35">
      <c r="A28" s="5" t="s">
        <v>29</v>
      </c>
      <c r="B28" s="5"/>
      <c r="E28" s="33">
        <v>2028</v>
      </c>
      <c r="F28" s="33"/>
      <c r="G28" s="33"/>
      <c r="H28" s="33"/>
      <c r="I28" s="5"/>
      <c r="P28" s="43" t="s">
        <v>84</v>
      </c>
      <c r="Q28" s="43">
        <v>1065</v>
      </c>
      <c r="R28" s="43">
        <v>1070</v>
      </c>
      <c r="S28" s="43">
        <v>1070</v>
      </c>
      <c r="T28" s="43">
        <v>1070</v>
      </c>
      <c r="U28" s="43">
        <v>1080</v>
      </c>
      <c r="V28" s="43">
        <v>1085</v>
      </c>
      <c r="W28" s="43">
        <v>1090</v>
      </c>
      <c r="X28" s="43">
        <v>1090</v>
      </c>
      <c r="Y28" s="43">
        <v>1100</v>
      </c>
      <c r="Z28" s="43">
        <v>1110</v>
      </c>
      <c r="AA28" s="43">
        <v>1.018519</v>
      </c>
    </row>
    <row r="29" spans="1:27" ht="39.75" customHeight="1" x14ac:dyDescent="0.35">
      <c r="A29" s="5" t="s">
        <v>30</v>
      </c>
      <c r="B29" s="23"/>
      <c r="C29" s="1" t="s">
        <v>43</v>
      </c>
      <c r="E29" s="33">
        <v>2029</v>
      </c>
      <c r="F29" s="33"/>
      <c r="G29" s="33"/>
      <c r="H29" s="33"/>
      <c r="I29" s="5"/>
      <c r="P29" s="43" t="s">
        <v>85</v>
      </c>
      <c r="Q29" s="43">
        <v>1075</v>
      </c>
      <c r="R29" s="43">
        <v>1080</v>
      </c>
      <c r="S29" s="43">
        <v>1080</v>
      </c>
      <c r="T29" s="43">
        <v>1080</v>
      </c>
      <c r="U29" s="43">
        <v>1090</v>
      </c>
      <c r="V29" s="43">
        <v>1095</v>
      </c>
      <c r="W29" s="43">
        <v>1100</v>
      </c>
      <c r="X29" s="43">
        <v>1100</v>
      </c>
      <c r="Y29" s="43">
        <v>1105</v>
      </c>
      <c r="Z29" s="43">
        <v>1120</v>
      </c>
      <c r="AA29" s="43">
        <v>1.0137609999999999</v>
      </c>
    </row>
    <row r="30" spans="1:27" x14ac:dyDescent="0.35">
      <c r="A30" s="5" t="s">
        <v>44</v>
      </c>
      <c r="B30" s="5"/>
      <c r="E30" s="33">
        <v>2030</v>
      </c>
      <c r="F30" s="33"/>
      <c r="G30" s="33"/>
      <c r="H30" s="33"/>
      <c r="I30" s="5"/>
      <c r="P30" s="43" t="s">
        <v>86</v>
      </c>
      <c r="Q30" s="43">
        <v>1080</v>
      </c>
      <c r="R30" s="43">
        <v>1085</v>
      </c>
      <c r="S30" s="43">
        <v>1085</v>
      </c>
      <c r="T30" s="43">
        <v>1085</v>
      </c>
      <c r="U30" s="43">
        <v>1095</v>
      </c>
      <c r="V30" s="43">
        <v>1100</v>
      </c>
      <c r="W30" s="43">
        <v>1105</v>
      </c>
      <c r="X30" s="43">
        <v>1105</v>
      </c>
      <c r="Y30" s="43">
        <v>1110</v>
      </c>
      <c r="Z30" s="43">
        <v>1120</v>
      </c>
      <c r="AA30" s="43">
        <v>1.0136989999999999</v>
      </c>
    </row>
    <row r="31" spans="1:27" x14ac:dyDescent="0.35">
      <c r="A31" s="5" t="s">
        <v>47</v>
      </c>
      <c r="B31" s="5"/>
      <c r="E31" s="33">
        <v>2031</v>
      </c>
      <c r="F31" s="33"/>
      <c r="G31" s="33"/>
      <c r="H31" s="33"/>
      <c r="I31" s="5"/>
      <c r="P31" s="43" t="s">
        <v>87</v>
      </c>
      <c r="Q31" s="43">
        <v>1085</v>
      </c>
      <c r="R31" s="43">
        <v>1090</v>
      </c>
      <c r="S31" s="43">
        <v>1090</v>
      </c>
      <c r="T31" s="43">
        <v>1090</v>
      </c>
      <c r="U31" s="43">
        <v>1100</v>
      </c>
      <c r="V31" s="43">
        <v>1105</v>
      </c>
      <c r="W31" s="43">
        <v>1110</v>
      </c>
      <c r="X31" s="43">
        <v>1110</v>
      </c>
      <c r="Y31" s="43">
        <v>1115</v>
      </c>
      <c r="Z31" s="43">
        <v>1125</v>
      </c>
      <c r="AA31" s="43">
        <v>1.013636</v>
      </c>
    </row>
    <row r="32" spans="1:27" x14ac:dyDescent="0.35">
      <c r="A32" s="5" t="s">
        <v>45</v>
      </c>
      <c r="B32" s="5"/>
      <c r="P32" s="43" t="s">
        <v>88</v>
      </c>
      <c r="Q32" s="43">
        <v>1090</v>
      </c>
      <c r="R32" s="43">
        <v>1095</v>
      </c>
      <c r="S32" s="43">
        <v>1095</v>
      </c>
      <c r="T32" s="43">
        <v>1095</v>
      </c>
      <c r="U32" s="43">
        <v>1105</v>
      </c>
      <c r="V32" s="43">
        <v>1110</v>
      </c>
      <c r="W32" s="43">
        <v>1115</v>
      </c>
      <c r="X32" s="43">
        <v>1115</v>
      </c>
      <c r="Y32" s="43">
        <v>1120</v>
      </c>
      <c r="Z32" s="43">
        <v>1130</v>
      </c>
      <c r="AA32" s="43">
        <v>1.0135749999999999</v>
      </c>
    </row>
    <row r="33" spans="1:16" x14ac:dyDescent="0.35">
      <c r="A33" s="5" t="s">
        <v>46</v>
      </c>
      <c r="B33" s="5"/>
      <c r="E33" s="32"/>
      <c r="F33" s="32"/>
      <c r="G33" s="32"/>
      <c r="H33" s="32"/>
      <c r="I33" s="2"/>
    </row>
    <row r="34" spans="1:16" s="2" customFormat="1" ht="18" customHeight="1" x14ac:dyDescent="0.35">
      <c r="A34" s="93"/>
      <c r="B34" s="94"/>
      <c r="C34" s="3"/>
      <c r="E34" s="26"/>
      <c r="F34" s="26"/>
      <c r="G34" s="26"/>
      <c r="H34" s="26"/>
      <c r="I34"/>
      <c r="P34" s="136"/>
    </row>
    <row r="35" spans="1:16" x14ac:dyDescent="0.35">
      <c r="A35" s="80"/>
      <c r="B35" s="80"/>
    </row>
    <row r="57" spans="1:2" customFormat="1" x14ac:dyDescent="0.35">
      <c r="A57" s="80"/>
      <c r="B57" s="80"/>
    </row>
    <row r="58" spans="1:2" customFormat="1" x14ac:dyDescent="0.35">
      <c r="A58" s="92"/>
      <c r="B58" s="80"/>
    </row>
  </sheetData>
  <mergeCells count="10">
    <mergeCell ref="D1:H1"/>
    <mergeCell ref="J19:N21"/>
    <mergeCell ref="J23:N25"/>
    <mergeCell ref="A26:B26"/>
    <mergeCell ref="A6:B6"/>
    <mergeCell ref="E9:I9"/>
    <mergeCell ref="E10:H10"/>
    <mergeCell ref="J11:N12"/>
    <mergeCell ref="J13:N17"/>
    <mergeCell ref="B16:B17"/>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AB57"/>
  <sheetViews>
    <sheetView zoomScale="80" zoomScaleNormal="80" workbookViewId="0"/>
  </sheetViews>
  <sheetFormatPr defaultRowHeight="14.5" x14ac:dyDescent="0.35"/>
  <cols>
    <col min="1" max="1" width="63.6328125" customWidth="1"/>
    <col min="2" max="2" width="75.453125" customWidth="1"/>
    <col min="3" max="3" width="44.453125" style="1" customWidth="1"/>
    <col min="5" max="5" width="9.08984375" style="26"/>
    <col min="6" max="6" width="14.453125" style="26" customWidth="1"/>
    <col min="7" max="7" width="15.453125" style="26" customWidth="1"/>
    <col min="8" max="9" width="18" style="26" customWidth="1"/>
    <col min="10" max="10" width="15.6328125" customWidth="1"/>
    <col min="17" max="17" width="10" style="135" customWidth="1"/>
  </cols>
  <sheetData>
    <row r="1" spans="1:28" ht="54.65" customHeight="1" x14ac:dyDescent="0.45">
      <c r="A1" s="125" t="s">
        <v>298</v>
      </c>
      <c r="B1" s="52"/>
      <c r="D1" s="414" t="s">
        <v>726</v>
      </c>
      <c r="E1" s="415"/>
      <c r="F1" s="415"/>
      <c r="G1" s="415"/>
      <c r="H1" s="415"/>
      <c r="I1" s="415"/>
      <c r="J1" s="416"/>
    </row>
    <row r="2" spans="1:28" x14ac:dyDescent="0.35">
      <c r="A2" s="130" t="s">
        <v>514</v>
      </c>
    </row>
    <row r="3" spans="1:28" ht="15" customHeight="1" x14ac:dyDescent="0.35">
      <c r="A3" s="4" t="s">
        <v>8</v>
      </c>
      <c r="B3" s="4"/>
    </row>
    <row r="4" spans="1:28" ht="15" customHeight="1" x14ac:dyDescent="0.35">
      <c r="A4" s="15" t="s">
        <v>9</v>
      </c>
      <c r="B4" s="15"/>
      <c r="D4" t="s">
        <v>134</v>
      </c>
      <c r="G4" s="26" t="s">
        <v>134</v>
      </c>
      <c r="J4" t="s">
        <v>171</v>
      </c>
      <c r="K4">
        <v>3.74</v>
      </c>
      <c r="L4" t="s">
        <v>170</v>
      </c>
    </row>
    <row r="5" spans="1:28" x14ac:dyDescent="0.35">
      <c r="C5" s="1" t="s">
        <v>31</v>
      </c>
      <c r="J5" s="26"/>
      <c r="K5" s="26"/>
      <c r="L5" s="26"/>
    </row>
    <row r="6" spans="1:28" x14ac:dyDescent="0.35">
      <c r="A6" s="368" t="s">
        <v>10</v>
      </c>
      <c r="B6" s="369"/>
      <c r="C6" s="3"/>
    </row>
    <row r="7" spans="1:28" ht="21" customHeight="1" x14ac:dyDescent="0.35">
      <c r="A7" s="6" t="s">
        <v>0</v>
      </c>
      <c r="B7" s="5" t="s">
        <v>298</v>
      </c>
      <c r="C7" s="3"/>
      <c r="F7" s="64" t="s">
        <v>150</v>
      </c>
      <c r="G7" s="73">
        <v>1</v>
      </c>
      <c r="J7" s="26" t="s">
        <v>169</v>
      </c>
      <c r="K7" s="26">
        <v>2</v>
      </c>
      <c r="L7" s="26" t="s">
        <v>168</v>
      </c>
      <c r="M7" t="s">
        <v>167</v>
      </c>
      <c r="O7" s="56"/>
      <c r="P7" s="56"/>
    </row>
    <row r="8" spans="1:28" ht="68" customHeight="1" x14ac:dyDescent="0.35">
      <c r="A8" s="6" t="s">
        <v>2</v>
      </c>
      <c r="B8" s="179" t="s">
        <v>727</v>
      </c>
      <c r="C8" s="3"/>
      <c r="E8" s="370" t="s">
        <v>100</v>
      </c>
      <c r="F8" s="370"/>
      <c r="G8" s="370"/>
      <c r="H8" s="370"/>
      <c r="I8" s="370"/>
      <c r="J8" s="370"/>
    </row>
    <row r="9" spans="1:28" ht="87.5" thickBot="1" x14ac:dyDescent="0.4">
      <c r="A9" s="6" t="s">
        <v>1</v>
      </c>
      <c r="B9" s="5" t="s">
        <v>164</v>
      </c>
      <c r="C9" s="3" t="s">
        <v>48</v>
      </c>
      <c r="E9" s="371" t="s">
        <v>53</v>
      </c>
      <c r="F9" s="372"/>
      <c r="G9" s="372"/>
      <c r="H9" s="373"/>
      <c r="I9" s="96" t="s">
        <v>166</v>
      </c>
      <c r="J9" s="96" t="str">
        <f>B14</f>
        <v>28 MW (Contingency); 35 MW (Equal Slope) and 42 MW (Load Growth)</v>
      </c>
      <c r="K9" t="s">
        <v>74</v>
      </c>
      <c r="Q9" s="43" t="s">
        <v>76</v>
      </c>
      <c r="R9" s="43"/>
      <c r="S9" s="43"/>
      <c r="T9" s="43"/>
      <c r="U9" s="43"/>
      <c r="V9" s="43"/>
      <c r="W9" s="43"/>
      <c r="X9" s="43"/>
      <c r="Y9" s="43"/>
      <c r="Z9" s="43"/>
      <c r="AA9" s="43"/>
      <c r="AB9" s="43"/>
    </row>
    <row r="10" spans="1:28" ht="48" customHeight="1" thickBot="1" x14ac:dyDescent="0.4">
      <c r="A10" s="6" t="s">
        <v>4</v>
      </c>
      <c r="B10" s="5" t="s">
        <v>102</v>
      </c>
      <c r="C10" s="3" t="s">
        <v>3</v>
      </c>
      <c r="E10" s="37" t="s">
        <v>75</v>
      </c>
      <c r="F10" s="38" t="s">
        <v>147</v>
      </c>
      <c r="G10" s="38" t="s">
        <v>146</v>
      </c>
      <c r="H10" s="103" t="s">
        <v>90</v>
      </c>
      <c r="I10" s="103" t="s">
        <v>165</v>
      </c>
      <c r="J10" s="38" t="s">
        <v>144</v>
      </c>
      <c r="K10" s="362" t="s">
        <v>92</v>
      </c>
      <c r="L10" s="374"/>
      <c r="M10" s="374"/>
      <c r="N10" s="374"/>
      <c r="O10" s="374"/>
      <c r="Q10" s="43" t="s">
        <v>77</v>
      </c>
      <c r="R10" s="48">
        <v>0.9</v>
      </c>
      <c r="S10" s="46">
        <v>0.8</v>
      </c>
      <c r="T10" s="46">
        <v>0.7</v>
      </c>
      <c r="U10" s="47">
        <v>0.6</v>
      </c>
      <c r="V10" s="48">
        <v>0.5</v>
      </c>
      <c r="W10" s="46">
        <v>0.4</v>
      </c>
      <c r="X10" s="46">
        <v>0.3</v>
      </c>
      <c r="Y10" s="46">
        <v>0.2</v>
      </c>
      <c r="Z10" s="46">
        <v>0.1</v>
      </c>
      <c r="AA10" s="46">
        <v>0.05</v>
      </c>
      <c r="AB10" s="45">
        <v>18537</v>
      </c>
    </row>
    <row r="11" spans="1:28" ht="45" customHeight="1" x14ac:dyDescent="0.35">
      <c r="A11" s="12" t="s">
        <v>49</v>
      </c>
      <c r="B11" s="166" t="s">
        <v>722</v>
      </c>
      <c r="C11" s="3"/>
      <c r="E11" s="33">
        <v>2014</v>
      </c>
      <c r="F11" s="39" t="s">
        <v>137</v>
      </c>
      <c r="G11" s="39">
        <f>23.96+(6*0.9)</f>
        <v>29.36</v>
      </c>
      <c r="H11" s="39">
        <f t="shared" ref="H11:H22" si="0">23.96+(7)</f>
        <v>30.96</v>
      </c>
      <c r="I11" s="39">
        <v>30.3</v>
      </c>
      <c r="J11" s="117">
        <f>28-G11</f>
        <v>-1.3599999999999994</v>
      </c>
      <c r="K11" s="362"/>
      <c r="L11" s="374"/>
      <c r="M11" s="374"/>
      <c r="N11" s="374"/>
      <c r="O11" s="374"/>
      <c r="Q11" s="43">
        <v>2011</v>
      </c>
      <c r="R11" s="43">
        <v>1030</v>
      </c>
      <c r="S11" s="43">
        <v>1035</v>
      </c>
      <c r="T11" s="43">
        <v>1040</v>
      </c>
      <c r="U11" s="43">
        <v>1050</v>
      </c>
      <c r="V11" s="43">
        <v>1070</v>
      </c>
      <c r="W11" s="43">
        <v>1075</v>
      </c>
      <c r="X11" s="43">
        <v>1090</v>
      </c>
      <c r="Y11" s="43">
        <v>1095</v>
      </c>
      <c r="Z11" s="43">
        <v>1110</v>
      </c>
      <c r="AA11" s="43">
        <v>1110</v>
      </c>
      <c r="AB11" s="43">
        <v>1.0373829999999999</v>
      </c>
    </row>
    <row r="12" spans="1:28" ht="15" customHeight="1" x14ac:dyDescent="0.35">
      <c r="A12" s="12" t="s">
        <v>50</v>
      </c>
      <c r="B12" s="89" t="s">
        <v>724</v>
      </c>
      <c r="C12" s="3"/>
      <c r="E12" s="33">
        <f t="shared" ref="E12:E30" si="1">+E11+1</f>
        <v>2015</v>
      </c>
      <c r="F12" s="39" t="s">
        <v>137</v>
      </c>
      <c r="G12" s="39">
        <f t="shared" ref="G12:G22" si="2">+G11</f>
        <v>29.36</v>
      </c>
      <c r="H12" s="39">
        <f t="shared" si="0"/>
        <v>30.96</v>
      </c>
      <c r="I12" s="39">
        <f t="shared" ref="I12:I22" si="3">+I11</f>
        <v>30.3</v>
      </c>
      <c r="J12" s="117">
        <f t="shared" ref="J12:J22" si="4">28-G12</f>
        <v>-1.3599999999999994</v>
      </c>
      <c r="K12" s="375" t="s">
        <v>91</v>
      </c>
      <c r="L12" s="376"/>
      <c r="M12" s="376"/>
      <c r="N12" s="376"/>
      <c r="O12" s="376"/>
      <c r="Q12" s="43">
        <v>2012</v>
      </c>
      <c r="R12" s="43">
        <v>1050</v>
      </c>
      <c r="S12" s="43">
        <v>1055</v>
      </c>
      <c r="T12" s="43">
        <v>1060</v>
      </c>
      <c r="U12" s="43">
        <v>1070</v>
      </c>
      <c r="V12" s="43">
        <v>1090</v>
      </c>
      <c r="W12" s="43">
        <v>1095</v>
      </c>
      <c r="X12" s="43">
        <v>1115</v>
      </c>
      <c r="Y12" s="43">
        <v>1120</v>
      </c>
      <c r="Z12" s="43">
        <v>1125</v>
      </c>
      <c r="AA12" s="43">
        <v>1135</v>
      </c>
      <c r="AB12" s="43">
        <v>1.0321100000000001</v>
      </c>
    </row>
    <row r="13" spans="1:28" x14ac:dyDescent="0.35">
      <c r="A13" s="12" t="s">
        <v>51</v>
      </c>
      <c r="B13" s="20" t="s">
        <v>723</v>
      </c>
      <c r="C13" s="3" t="s">
        <v>52</v>
      </c>
      <c r="E13" s="33">
        <f t="shared" si="1"/>
        <v>2016</v>
      </c>
      <c r="F13" s="39" t="s">
        <v>137</v>
      </c>
      <c r="G13" s="39">
        <f t="shared" si="2"/>
        <v>29.36</v>
      </c>
      <c r="H13" s="39">
        <f t="shared" si="0"/>
        <v>30.96</v>
      </c>
      <c r="I13" s="39">
        <f t="shared" si="3"/>
        <v>30.3</v>
      </c>
      <c r="J13" s="117">
        <f t="shared" si="4"/>
        <v>-1.3599999999999994</v>
      </c>
      <c r="K13" s="375"/>
      <c r="L13" s="376"/>
      <c r="M13" s="376"/>
      <c r="N13" s="376"/>
      <c r="O13" s="376"/>
      <c r="Q13" s="43">
        <v>2013</v>
      </c>
      <c r="R13" s="43">
        <v>1065</v>
      </c>
      <c r="S13" s="43">
        <v>1070</v>
      </c>
      <c r="T13" s="43">
        <v>1075</v>
      </c>
      <c r="U13" s="43">
        <v>1085</v>
      </c>
      <c r="V13" s="43">
        <v>1105</v>
      </c>
      <c r="W13" s="43">
        <v>1110</v>
      </c>
      <c r="X13" s="43">
        <v>1130</v>
      </c>
      <c r="Y13" s="43">
        <v>1135</v>
      </c>
      <c r="Z13" s="43">
        <v>1150</v>
      </c>
      <c r="AA13" s="43">
        <v>1150</v>
      </c>
      <c r="AB13" s="43">
        <v>1.040724</v>
      </c>
    </row>
    <row r="14" spans="1:28" ht="21.75" customHeight="1" x14ac:dyDescent="0.35">
      <c r="A14" s="12" t="s">
        <v>53</v>
      </c>
      <c r="B14" s="24" t="s">
        <v>725</v>
      </c>
      <c r="C14" s="3"/>
      <c r="E14" s="33">
        <f t="shared" si="1"/>
        <v>2017</v>
      </c>
      <c r="F14" s="39" t="s">
        <v>137</v>
      </c>
      <c r="G14" s="39">
        <f t="shared" si="2"/>
        <v>29.36</v>
      </c>
      <c r="H14" s="39">
        <f t="shared" si="0"/>
        <v>30.96</v>
      </c>
      <c r="I14" s="39">
        <f t="shared" si="3"/>
        <v>30.3</v>
      </c>
      <c r="J14" s="117">
        <f t="shared" si="4"/>
        <v>-1.3599999999999994</v>
      </c>
      <c r="K14" s="375"/>
      <c r="L14" s="376"/>
      <c r="M14" s="376"/>
      <c r="N14" s="376"/>
      <c r="O14" s="376"/>
      <c r="Q14" s="43">
        <v>2014</v>
      </c>
      <c r="R14" s="43">
        <v>1080</v>
      </c>
      <c r="S14" s="43">
        <v>1085</v>
      </c>
      <c r="T14" s="43">
        <v>1090</v>
      </c>
      <c r="U14" s="43">
        <v>1100</v>
      </c>
      <c r="V14" s="43">
        <v>1120</v>
      </c>
      <c r="W14" s="43">
        <v>1125</v>
      </c>
      <c r="X14" s="43">
        <v>1145</v>
      </c>
      <c r="Y14" s="43">
        <v>1150</v>
      </c>
      <c r="Z14" s="43">
        <v>1165</v>
      </c>
      <c r="AA14" s="43">
        <v>1170</v>
      </c>
      <c r="AB14" s="43">
        <v>1.040179</v>
      </c>
    </row>
    <row r="15" spans="1:28" x14ac:dyDescent="0.35">
      <c r="A15" s="89" t="s">
        <v>41</v>
      </c>
      <c r="B15" s="396"/>
      <c r="E15" s="33">
        <f t="shared" si="1"/>
        <v>2018</v>
      </c>
      <c r="F15" s="39" t="s">
        <v>137</v>
      </c>
      <c r="G15" s="39">
        <f t="shared" si="2"/>
        <v>29.36</v>
      </c>
      <c r="H15" s="39">
        <f t="shared" si="0"/>
        <v>30.96</v>
      </c>
      <c r="I15" s="39">
        <f t="shared" si="3"/>
        <v>30.3</v>
      </c>
      <c r="J15" s="117">
        <f t="shared" si="4"/>
        <v>-1.3599999999999994</v>
      </c>
      <c r="K15" s="375"/>
      <c r="L15" s="376"/>
      <c r="M15" s="376"/>
      <c r="N15" s="376"/>
      <c r="O15" s="376"/>
      <c r="Q15" s="43">
        <v>2015</v>
      </c>
      <c r="R15" s="43">
        <v>1095</v>
      </c>
      <c r="S15" s="43">
        <v>1100</v>
      </c>
      <c r="T15" s="43">
        <v>1105</v>
      </c>
      <c r="U15" s="43">
        <v>1115</v>
      </c>
      <c r="V15" s="43">
        <v>1135</v>
      </c>
      <c r="W15" s="43">
        <v>1140</v>
      </c>
      <c r="X15" s="43">
        <v>1160</v>
      </c>
      <c r="Y15" s="43">
        <v>1165</v>
      </c>
      <c r="Z15" s="43">
        <v>1170</v>
      </c>
      <c r="AA15" s="43">
        <v>1180</v>
      </c>
      <c r="AB15" s="43">
        <v>1.030837</v>
      </c>
    </row>
    <row r="16" spans="1:28" ht="60.75" customHeight="1" x14ac:dyDescent="0.35">
      <c r="A16" s="89" t="s">
        <v>7</v>
      </c>
      <c r="B16" s="397"/>
      <c r="C16" s="3" t="s">
        <v>21</v>
      </c>
      <c r="E16" s="33">
        <f t="shared" si="1"/>
        <v>2019</v>
      </c>
      <c r="F16" s="39" t="s">
        <v>137</v>
      </c>
      <c r="G16" s="39">
        <f t="shared" si="2"/>
        <v>29.36</v>
      </c>
      <c r="H16" s="39">
        <f t="shared" si="0"/>
        <v>30.96</v>
      </c>
      <c r="I16" s="39">
        <f t="shared" si="3"/>
        <v>30.3</v>
      </c>
      <c r="J16" s="117">
        <f t="shared" si="4"/>
        <v>-1.3599999999999994</v>
      </c>
      <c r="K16" s="377"/>
      <c r="L16" s="378"/>
      <c r="M16" s="378"/>
      <c r="N16" s="378"/>
      <c r="O16" s="378"/>
      <c r="Q16" s="43">
        <v>2016</v>
      </c>
      <c r="R16" s="43">
        <v>1105</v>
      </c>
      <c r="S16" s="43">
        <v>1110</v>
      </c>
      <c r="T16" s="43">
        <v>1115</v>
      </c>
      <c r="U16" s="43">
        <v>1125</v>
      </c>
      <c r="V16" s="43">
        <v>1145</v>
      </c>
      <c r="W16" s="43">
        <v>1150</v>
      </c>
      <c r="X16" s="43">
        <v>1170</v>
      </c>
      <c r="Y16" s="43">
        <v>1175</v>
      </c>
      <c r="Z16" s="43">
        <v>1190</v>
      </c>
      <c r="AA16" s="43">
        <v>1195</v>
      </c>
      <c r="AB16" s="43">
        <v>1.039301</v>
      </c>
    </row>
    <row r="17" spans="1:28" x14ac:dyDescent="0.35">
      <c r="A17" s="89" t="s">
        <v>72</v>
      </c>
      <c r="B17" s="89" t="s">
        <v>164</v>
      </c>
      <c r="C17" s="3" t="s">
        <v>73</v>
      </c>
      <c r="E17" s="33">
        <f t="shared" si="1"/>
        <v>2020</v>
      </c>
      <c r="F17" s="39" t="s">
        <v>137</v>
      </c>
      <c r="G17" s="39">
        <f t="shared" si="2"/>
        <v>29.36</v>
      </c>
      <c r="H17" s="39">
        <f t="shared" si="0"/>
        <v>30.96</v>
      </c>
      <c r="I17" s="39">
        <f t="shared" si="3"/>
        <v>30.3</v>
      </c>
      <c r="J17" s="117">
        <f t="shared" si="4"/>
        <v>-1.3599999999999994</v>
      </c>
      <c r="K17" s="34" t="s">
        <v>89</v>
      </c>
      <c r="L17" s="35"/>
      <c r="M17" s="35"/>
      <c r="N17" s="35"/>
      <c r="O17" s="36"/>
      <c r="Q17" s="43">
        <v>2017</v>
      </c>
      <c r="R17" s="43">
        <v>1115</v>
      </c>
      <c r="S17" s="43">
        <v>1120</v>
      </c>
      <c r="T17" s="43">
        <v>1125</v>
      </c>
      <c r="U17" s="43">
        <v>1135</v>
      </c>
      <c r="V17" s="43">
        <v>1155</v>
      </c>
      <c r="W17" s="43">
        <v>1160</v>
      </c>
      <c r="X17" s="43">
        <v>1180</v>
      </c>
      <c r="Y17" s="43">
        <v>1185</v>
      </c>
      <c r="Z17" s="43">
        <v>1195</v>
      </c>
      <c r="AA17" s="43">
        <v>1205</v>
      </c>
      <c r="AB17" s="43">
        <v>1.034632</v>
      </c>
    </row>
    <row r="18" spans="1:28" x14ac:dyDescent="0.35">
      <c r="A18" s="89" t="s">
        <v>68</v>
      </c>
      <c r="B18" s="90" t="s">
        <v>163</v>
      </c>
      <c r="C18" s="3" t="s">
        <v>69</v>
      </c>
      <c r="E18" s="33">
        <f t="shared" si="1"/>
        <v>2021</v>
      </c>
      <c r="F18" s="39" t="s">
        <v>137</v>
      </c>
      <c r="G18" s="39">
        <f t="shared" si="2"/>
        <v>29.36</v>
      </c>
      <c r="H18" s="39">
        <f t="shared" si="0"/>
        <v>30.96</v>
      </c>
      <c r="I18" s="39">
        <f t="shared" si="3"/>
        <v>30.3</v>
      </c>
      <c r="J18" s="117">
        <f t="shared" si="4"/>
        <v>-1.3599999999999994</v>
      </c>
      <c r="K18" s="417" t="s">
        <v>162</v>
      </c>
      <c r="L18" s="418"/>
      <c r="M18" s="418"/>
      <c r="N18" s="418"/>
      <c r="O18" s="419"/>
      <c r="Q18" s="43">
        <v>2018</v>
      </c>
      <c r="R18" s="43">
        <v>1125</v>
      </c>
      <c r="S18" s="43">
        <v>1130</v>
      </c>
      <c r="T18" s="43">
        <v>1140</v>
      </c>
      <c r="U18" s="43">
        <v>1150</v>
      </c>
      <c r="V18" s="43">
        <v>1170</v>
      </c>
      <c r="W18" s="43">
        <v>1175</v>
      </c>
      <c r="X18" s="43">
        <v>1195</v>
      </c>
      <c r="Y18" s="43">
        <v>1200</v>
      </c>
      <c r="Z18" s="43">
        <v>1215</v>
      </c>
      <c r="AA18" s="43">
        <v>1215</v>
      </c>
      <c r="AB18" s="43">
        <v>1.038462</v>
      </c>
    </row>
    <row r="19" spans="1:28" ht="21" customHeight="1" x14ac:dyDescent="0.35">
      <c r="A19" s="89" t="s">
        <v>67</v>
      </c>
      <c r="B19" s="89" t="s">
        <v>680</v>
      </c>
      <c r="C19" s="3" t="s">
        <v>70</v>
      </c>
      <c r="E19" s="33">
        <f t="shared" si="1"/>
        <v>2022</v>
      </c>
      <c r="F19" s="39" t="s">
        <v>137</v>
      </c>
      <c r="G19" s="39">
        <f t="shared" si="2"/>
        <v>29.36</v>
      </c>
      <c r="H19" s="39">
        <f t="shared" si="0"/>
        <v>30.96</v>
      </c>
      <c r="I19" s="39">
        <f t="shared" si="3"/>
        <v>30.3</v>
      </c>
      <c r="J19" s="117">
        <f t="shared" si="4"/>
        <v>-1.3599999999999994</v>
      </c>
      <c r="K19" s="420"/>
      <c r="L19" s="421"/>
      <c r="M19" s="421"/>
      <c r="N19" s="421"/>
      <c r="O19" s="422"/>
      <c r="Q19" s="43">
        <v>2019</v>
      </c>
      <c r="R19" s="43">
        <v>1135</v>
      </c>
      <c r="S19" s="43">
        <v>1140</v>
      </c>
      <c r="T19" s="43">
        <v>1150</v>
      </c>
      <c r="U19" s="43">
        <v>1160</v>
      </c>
      <c r="V19" s="43">
        <v>1180</v>
      </c>
      <c r="W19" s="43">
        <v>1185</v>
      </c>
      <c r="X19" s="43">
        <v>1205</v>
      </c>
      <c r="Y19" s="43">
        <v>1210</v>
      </c>
      <c r="Z19" s="43">
        <v>1225</v>
      </c>
      <c r="AA19" s="43">
        <v>1230</v>
      </c>
      <c r="AB19" s="43">
        <v>1.0381359999999999</v>
      </c>
    </row>
    <row r="20" spans="1:28" ht="48.75" customHeight="1" x14ac:dyDescent="0.35">
      <c r="A20" s="5" t="s">
        <v>98</v>
      </c>
      <c r="B20" s="100" t="s">
        <v>255</v>
      </c>
      <c r="C20" s="3" t="s">
        <v>58</v>
      </c>
      <c r="E20" s="33">
        <f t="shared" si="1"/>
        <v>2023</v>
      </c>
      <c r="F20" s="39" t="s">
        <v>137</v>
      </c>
      <c r="G20" s="39">
        <f t="shared" si="2"/>
        <v>29.36</v>
      </c>
      <c r="H20" s="39">
        <f t="shared" si="0"/>
        <v>30.96</v>
      </c>
      <c r="I20" s="39">
        <f t="shared" si="3"/>
        <v>30.3</v>
      </c>
      <c r="J20" s="117">
        <f t="shared" si="4"/>
        <v>-1.3599999999999994</v>
      </c>
      <c r="K20" s="423"/>
      <c r="L20" s="424"/>
      <c r="M20" s="424"/>
      <c r="N20" s="424"/>
      <c r="O20" s="425"/>
      <c r="Q20" s="43">
        <v>2020</v>
      </c>
      <c r="R20" s="43">
        <v>1145</v>
      </c>
      <c r="S20" s="43">
        <v>1150</v>
      </c>
      <c r="T20" s="43">
        <v>1155</v>
      </c>
      <c r="U20" s="43">
        <v>1170</v>
      </c>
      <c r="V20" s="43">
        <v>1190</v>
      </c>
      <c r="W20" s="43">
        <v>1195</v>
      </c>
      <c r="X20" s="43">
        <v>1215</v>
      </c>
      <c r="Y20" s="43">
        <v>1225</v>
      </c>
      <c r="Z20" s="43">
        <v>1235</v>
      </c>
      <c r="AA20" s="43">
        <v>1240</v>
      </c>
      <c r="AB20" s="43">
        <v>1.0378149999999999</v>
      </c>
    </row>
    <row r="21" spans="1:28" s="2" customFormat="1" x14ac:dyDescent="0.35">
      <c r="A21" s="6" t="s">
        <v>5</v>
      </c>
      <c r="B21" s="22">
        <v>2500000</v>
      </c>
      <c r="C21" s="3" t="s">
        <v>6</v>
      </c>
      <c r="E21" s="33">
        <f t="shared" si="1"/>
        <v>2024</v>
      </c>
      <c r="F21" s="39" t="s">
        <v>137</v>
      </c>
      <c r="G21" s="39">
        <f t="shared" si="2"/>
        <v>29.36</v>
      </c>
      <c r="H21" s="39">
        <f t="shared" si="0"/>
        <v>30.96</v>
      </c>
      <c r="I21" s="39">
        <f t="shared" si="3"/>
        <v>30.3</v>
      </c>
      <c r="J21" s="117">
        <f t="shared" si="4"/>
        <v>-1.3599999999999994</v>
      </c>
      <c r="Q21" s="43" t="s">
        <v>78</v>
      </c>
      <c r="R21" s="43"/>
      <c r="S21" s="43"/>
      <c r="T21" s="43"/>
      <c r="U21" s="43"/>
      <c r="V21" s="43"/>
      <c r="W21" s="43"/>
      <c r="X21" s="43"/>
      <c r="Y21" s="43"/>
      <c r="Z21" s="43"/>
      <c r="AA21" s="43"/>
      <c r="AB21" s="43"/>
    </row>
    <row r="22" spans="1:28" s="2" customFormat="1" ht="34.5" customHeight="1" x14ac:dyDescent="0.35">
      <c r="A22" s="5" t="s">
        <v>55</v>
      </c>
      <c r="B22" s="23" t="s">
        <v>191</v>
      </c>
      <c r="C22" s="3" t="s">
        <v>54</v>
      </c>
      <c r="E22" s="33">
        <f t="shared" si="1"/>
        <v>2025</v>
      </c>
      <c r="F22" s="39" t="s">
        <v>137</v>
      </c>
      <c r="G22" s="39">
        <f t="shared" si="2"/>
        <v>29.36</v>
      </c>
      <c r="H22" s="39">
        <f t="shared" si="0"/>
        <v>30.96</v>
      </c>
      <c r="I22" s="39">
        <f t="shared" si="3"/>
        <v>30.3</v>
      </c>
      <c r="J22" s="117">
        <f t="shared" si="4"/>
        <v>-1.3599999999999994</v>
      </c>
      <c r="K22" s="362" t="s">
        <v>96</v>
      </c>
      <c r="L22" s="363"/>
      <c r="M22" s="363"/>
      <c r="N22" s="363"/>
      <c r="O22" s="363"/>
      <c r="Q22" s="43" t="s">
        <v>79</v>
      </c>
      <c r="R22" s="43">
        <v>1030</v>
      </c>
      <c r="S22" s="43">
        <v>1035</v>
      </c>
      <c r="T22" s="43">
        <v>1035</v>
      </c>
      <c r="U22" s="43">
        <v>1035</v>
      </c>
      <c r="V22" s="43">
        <v>1045</v>
      </c>
      <c r="W22" s="43">
        <v>1050</v>
      </c>
      <c r="X22" s="43">
        <v>1055</v>
      </c>
      <c r="Y22" s="43">
        <v>1055</v>
      </c>
      <c r="Z22" s="43">
        <v>1060</v>
      </c>
      <c r="AA22" s="43">
        <v>1070</v>
      </c>
      <c r="AB22" s="43">
        <v>1.014354</v>
      </c>
    </row>
    <row r="23" spans="1:28" ht="30.75" customHeight="1" x14ac:dyDescent="0.35">
      <c r="A23" s="5" t="s">
        <v>56</v>
      </c>
      <c r="B23" s="22">
        <f>+B21/6</f>
        <v>416666.66666666669</v>
      </c>
      <c r="C23" s="3" t="s">
        <v>57</v>
      </c>
      <c r="E23" s="33">
        <f t="shared" si="1"/>
        <v>2026</v>
      </c>
      <c r="F23" s="33"/>
      <c r="G23" s="33"/>
      <c r="H23" s="33"/>
      <c r="I23" s="33"/>
      <c r="J23" s="5"/>
      <c r="K23" s="362"/>
      <c r="L23" s="363"/>
      <c r="M23" s="363"/>
      <c r="N23" s="363"/>
      <c r="O23" s="363"/>
      <c r="Q23" s="43" t="s">
        <v>80</v>
      </c>
      <c r="R23" s="43">
        <v>1040</v>
      </c>
      <c r="S23" s="43">
        <v>1045</v>
      </c>
      <c r="T23" s="43">
        <v>1045</v>
      </c>
      <c r="U23" s="43">
        <v>1045</v>
      </c>
      <c r="V23" s="43">
        <v>1055</v>
      </c>
      <c r="W23" s="43">
        <v>1060</v>
      </c>
      <c r="X23" s="43">
        <v>1065</v>
      </c>
      <c r="Y23" s="43">
        <v>1065</v>
      </c>
      <c r="Z23" s="43">
        <v>1070</v>
      </c>
      <c r="AA23" s="43">
        <v>1080</v>
      </c>
      <c r="AB23" s="43">
        <v>1.0142180000000001</v>
      </c>
    </row>
    <row r="24" spans="1:28" s="2" customFormat="1" x14ac:dyDescent="0.35">
      <c r="A24" s="18"/>
      <c r="B24" s="19"/>
      <c r="C24" s="3"/>
      <c r="E24" s="33">
        <f t="shared" si="1"/>
        <v>2027</v>
      </c>
      <c r="F24" s="33"/>
      <c r="G24" s="33"/>
      <c r="H24" s="33"/>
      <c r="I24" s="33"/>
      <c r="J24" s="5"/>
      <c r="K24" s="362"/>
      <c r="L24" s="363"/>
      <c r="M24" s="363"/>
      <c r="N24" s="363"/>
      <c r="O24" s="363"/>
      <c r="Q24" s="43" t="s">
        <v>81</v>
      </c>
      <c r="R24" s="43">
        <v>1050</v>
      </c>
      <c r="S24" s="43">
        <v>1055</v>
      </c>
      <c r="T24" s="43">
        <v>1055</v>
      </c>
      <c r="U24" s="43">
        <v>1055</v>
      </c>
      <c r="V24" s="43">
        <v>1065</v>
      </c>
      <c r="W24" s="43">
        <v>1070</v>
      </c>
      <c r="X24" s="43">
        <v>1075</v>
      </c>
      <c r="Y24" s="43">
        <v>1075</v>
      </c>
      <c r="Z24" s="43">
        <v>1080</v>
      </c>
      <c r="AA24" s="43">
        <v>1095</v>
      </c>
      <c r="AB24" s="43">
        <v>1.0140849999999999</v>
      </c>
    </row>
    <row r="25" spans="1:28" x14ac:dyDescent="0.35">
      <c r="A25" s="364" t="s">
        <v>71</v>
      </c>
      <c r="B25" s="364"/>
      <c r="E25" s="33">
        <f t="shared" si="1"/>
        <v>2028</v>
      </c>
      <c r="F25" s="33"/>
      <c r="G25" s="33"/>
      <c r="H25" s="33"/>
      <c r="I25" s="33"/>
      <c r="J25" s="5"/>
      <c r="Q25" s="43" t="s">
        <v>82</v>
      </c>
      <c r="R25" s="43">
        <v>1055</v>
      </c>
      <c r="S25" s="43">
        <v>1060</v>
      </c>
      <c r="T25" s="43">
        <v>1060</v>
      </c>
      <c r="U25" s="43">
        <v>1060</v>
      </c>
      <c r="V25" s="43">
        <v>1070</v>
      </c>
      <c r="W25" s="43">
        <v>1075</v>
      </c>
      <c r="X25" s="43">
        <v>1080</v>
      </c>
      <c r="Y25" s="43">
        <v>1080</v>
      </c>
      <c r="Z25" s="43">
        <v>1085</v>
      </c>
      <c r="AA25" s="43">
        <v>1095</v>
      </c>
      <c r="AB25" s="43">
        <v>1.014019</v>
      </c>
    </row>
    <row r="26" spans="1:28" x14ac:dyDescent="0.35">
      <c r="A26" s="5" t="s">
        <v>28</v>
      </c>
      <c r="B26" s="5"/>
      <c r="E26" s="33">
        <f t="shared" si="1"/>
        <v>2029</v>
      </c>
      <c r="F26" s="33"/>
      <c r="G26" s="33"/>
      <c r="H26" s="33"/>
      <c r="I26" s="33"/>
      <c r="J26" s="5"/>
      <c r="Q26" s="43" t="s">
        <v>83</v>
      </c>
      <c r="R26" s="43">
        <v>1060</v>
      </c>
      <c r="S26" s="43">
        <v>1065</v>
      </c>
      <c r="T26" s="43">
        <v>1065</v>
      </c>
      <c r="U26" s="43">
        <v>1065</v>
      </c>
      <c r="V26" s="43">
        <v>1075</v>
      </c>
      <c r="W26" s="43">
        <v>1080</v>
      </c>
      <c r="X26" s="43">
        <v>1085</v>
      </c>
      <c r="Y26" s="43">
        <v>1085</v>
      </c>
      <c r="Z26" s="43">
        <v>1090</v>
      </c>
      <c r="AA26" s="43">
        <v>1110</v>
      </c>
      <c r="AB26" s="43">
        <v>1.0139530000000001</v>
      </c>
    </row>
    <row r="27" spans="1:28" x14ac:dyDescent="0.35">
      <c r="A27" s="5" t="s">
        <v>29</v>
      </c>
      <c r="B27" s="5"/>
      <c r="E27" s="33">
        <f t="shared" si="1"/>
        <v>2030</v>
      </c>
      <c r="F27" s="33"/>
      <c r="G27" s="33"/>
      <c r="H27" s="33"/>
      <c r="I27" s="33"/>
      <c r="J27" s="5"/>
      <c r="Q27" s="43" t="s">
        <v>84</v>
      </c>
      <c r="R27" s="43">
        <v>1065</v>
      </c>
      <c r="S27" s="43">
        <v>1070</v>
      </c>
      <c r="T27" s="43">
        <v>1070</v>
      </c>
      <c r="U27" s="43">
        <v>1070</v>
      </c>
      <c r="V27" s="43">
        <v>1080</v>
      </c>
      <c r="W27" s="43">
        <v>1085</v>
      </c>
      <c r="X27" s="43">
        <v>1090</v>
      </c>
      <c r="Y27" s="43">
        <v>1090</v>
      </c>
      <c r="Z27" s="43">
        <v>1100</v>
      </c>
      <c r="AA27" s="43">
        <v>1110</v>
      </c>
      <c r="AB27" s="43">
        <v>1.018519</v>
      </c>
    </row>
    <row r="28" spans="1:28" ht="39.75" customHeight="1" x14ac:dyDescent="0.35">
      <c r="A28" s="5" t="s">
        <v>30</v>
      </c>
      <c r="B28" s="23"/>
      <c r="C28" s="1" t="s">
        <v>43</v>
      </c>
      <c r="E28" s="33">
        <f t="shared" si="1"/>
        <v>2031</v>
      </c>
      <c r="F28" s="33"/>
      <c r="G28" s="33"/>
      <c r="H28" s="33"/>
      <c r="I28" s="33"/>
      <c r="J28" s="5"/>
      <c r="Q28" s="43" t="s">
        <v>85</v>
      </c>
      <c r="R28" s="43">
        <v>1075</v>
      </c>
      <c r="S28" s="43">
        <v>1080</v>
      </c>
      <c r="T28" s="43">
        <v>1080</v>
      </c>
      <c r="U28" s="43">
        <v>1080</v>
      </c>
      <c r="V28" s="43">
        <v>1090</v>
      </c>
      <c r="W28" s="43">
        <v>1095</v>
      </c>
      <c r="X28" s="43">
        <v>1100</v>
      </c>
      <c r="Y28" s="43">
        <v>1100</v>
      </c>
      <c r="Z28" s="43">
        <v>1105</v>
      </c>
      <c r="AA28" s="43">
        <v>1120</v>
      </c>
      <c r="AB28" s="43">
        <v>1.0137609999999999</v>
      </c>
    </row>
    <row r="29" spans="1:28" x14ac:dyDescent="0.35">
      <c r="A29" s="5" t="s">
        <v>44</v>
      </c>
      <c r="B29" s="5"/>
      <c r="E29" s="33">
        <f t="shared" si="1"/>
        <v>2032</v>
      </c>
      <c r="F29" s="33"/>
      <c r="G29" s="33"/>
      <c r="H29" s="33"/>
      <c r="I29" s="33"/>
      <c r="J29" s="5"/>
      <c r="Q29" s="43" t="s">
        <v>86</v>
      </c>
      <c r="R29" s="43">
        <v>1080</v>
      </c>
      <c r="S29" s="43">
        <v>1085</v>
      </c>
      <c r="T29" s="43">
        <v>1085</v>
      </c>
      <c r="U29" s="43">
        <v>1085</v>
      </c>
      <c r="V29" s="43">
        <v>1095</v>
      </c>
      <c r="W29" s="43">
        <v>1100</v>
      </c>
      <c r="X29" s="43">
        <v>1105</v>
      </c>
      <c r="Y29" s="43">
        <v>1105</v>
      </c>
      <c r="Z29" s="43">
        <v>1110</v>
      </c>
      <c r="AA29" s="43">
        <v>1120</v>
      </c>
      <c r="AB29" s="43">
        <v>1.0136989999999999</v>
      </c>
    </row>
    <row r="30" spans="1:28" x14ac:dyDescent="0.35">
      <c r="A30" s="5" t="s">
        <v>47</v>
      </c>
      <c r="B30" s="5"/>
      <c r="E30" s="33">
        <f t="shared" si="1"/>
        <v>2033</v>
      </c>
      <c r="F30" s="33"/>
      <c r="G30" s="33"/>
      <c r="H30" s="33"/>
      <c r="I30" s="33"/>
      <c r="J30" s="5"/>
      <c r="Q30" s="43" t="s">
        <v>87</v>
      </c>
      <c r="R30" s="43">
        <v>1085</v>
      </c>
      <c r="S30" s="43">
        <v>1090</v>
      </c>
      <c r="T30" s="43">
        <v>1090</v>
      </c>
      <c r="U30" s="43">
        <v>1090</v>
      </c>
      <c r="V30" s="43">
        <v>1100</v>
      </c>
      <c r="W30" s="43">
        <v>1105</v>
      </c>
      <c r="X30" s="43">
        <v>1110</v>
      </c>
      <c r="Y30" s="43">
        <v>1110</v>
      </c>
      <c r="Z30" s="43">
        <v>1115</v>
      </c>
      <c r="AA30" s="43">
        <v>1125</v>
      </c>
      <c r="AB30" s="43">
        <v>1.013636</v>
      </c>
    </row>
    <row r="31" spans="1:28" x14ac:dyDescent="0.35">
      <c r="A31" s="5" t="s">
        <v>45</v>
      </c>
      <c r="B31" s="5"/>
      <c r="Q31" s="43" t="s">
        <v>88</v>
      </c>
      <c r="R31" s="43">
        <v>1090</v>
      </c>
      <c r="S31" s="43">
        <v>1095</v>
      </c>
      <c r="T31" s="43">
        <v>1095</v>
      </c>
      <c r="U31" s="43">
        <v>1095</v>
      </c>
      <c r="V31" s="43">
        <v>1105</v>
      </c>
      <c r="W31" s="43">
        <v>1110</v>
      </c>
      <c r="X31" s="43">
        <v>1115</v>
      </c>
      <c r="Y31" s="43">
        <v>1115</v>
      </c>
      <c r="Z31" s="43">
        <v>1120</v>
      </c>
      <c r="AA31" s="43">
        <v>1130</v>
      </c>
      <c r="AB31" s="43">
        <v>1.0135749999999999</v>
      </c>
    </row>
    <row r="32" spans="1:28" x14ac:dyDescent="0.35">
      <c r="A32" s="5" t="s">
        <v>46</v>
      </c>
      <c r="B32" s="5"/>
      <c r="E32" s="32"/>
      <c r="F32" s="32"/>
      <c r="G32" s="32"/>
      <c r="H32" s="32"/>
      <c r="I32" s="32"/>
      <c r="J32" s="2"/>
    </row>
    <row r="33" spans="1:17" s="2" customFormat="1" ht="17.25" customHeight="1" x14ac:dyDescent="0.35">
      <c r="A33" s="93"/>
      <c r="B33" s="94"/>
      <c r="C33" s="3"/>
      <c r="E33" s="26"/>
      <c r="F33" s="26"/>
      <c r="G33" s="26"/>
      <c r="H33" s="26"/>
      <c r="I33" s="26"/>
      <c r="J33"/>
      <c r="Q33" s="136"/>
    </row>
    <row r="34" spans="1:17" x14ac:dyDescent="0.35">
      <c r="A34" s="80"/>
      <c r="B34" s="80"/>
    </row>
    <row r="36" spans="1:17" x14ac:dyDescent="0.35">
      <c r="A36" s="54" t="s">
        <v>161</v>
      </c>
      <c r="B36" s="53" t="s">
        <v>160</v>
      </c>
    </row>
    <row r="37" spans="1:17" x14ac:dyDescent="0.35">
      <c r="A37" s="54" t="s">
        <v>159</v>
      </c>
      <c r="B37" s="55">
        <f>12078+450</f>
        <v>12528</v>
      </c>
    </row>
    <row r="38" spans="1:17" x14ac:dyDescent="0.35">
      <c r="A38" s="54" t="s">
        <v>158</v>
      </c>
      <c r="B38" s="55">
        <v>10975</v>
      </c>
    </row>
    <row r="39" spans="1:17" x14ac:dyDescent="0.35">
      <c r="A39" s="54" t="s">
        <v>157</v>
      </c>
      <c r="B39" s="55">
        <v>12062</v>
      </c>
    </row>
    <row r="40" spans="1:17" x14ac:dyDescent="0.35">
      <c r="A40" s="54" t="s">
        <v>156</v>
      </c>
      <c r="B40" s="55">
        <f>SUM(B37:B39)</f>
        <v>35565</v>
      </c>
    </row>
    <row r="41" spans="1:17" x14ac:dyDescent="0.35">
      <c r="A41" s="53"/>
      <c r="B41" s="53"/>
    </row>
    <row r="42" spans="1:17" x14ac:dyDescent="0.35">
      <c r="A42" s="55" t="s">
        <v>155</v>
      </c>
      <c r="B42" s="53"/>
    </row>
    <row r="43" spans="1:17" x14ac:dyDescent="0.35">
      <c r="A43" s="53">
        <v>2011</v>
      </c>
      <c r="B43" s="55" t="s">
        <v>154</v>
      </c>
    </row>
    <row r="44" spans="1:17" x14ac:dyDescent="0.35">
      <c r="A44" s="54" t="s">
        <v>153</v>
      </c>
      <c r="B44" s="53" t="s">
        <v>152</v>
      </c>
    </row>
    <row r="45" spans="1:17" x14ac:dyDescent="0.35">
      <c r="A45" s="53"/>
      <c r="B45" s="53"/>
    </row>
    <row r="56" spans="1:9" x14ac:dyDescent="0.35">
      <c r="A56" s="80"/>
      <c r="B56" s="80"/>
    </row>
    <row r="57" spans="1:9" x14ac:dyDescent="0.35">
      <c r="A57" s="92"/>
      <c r="B57" s="80"/>
      <c r="C57"/>
      <c r="E57"/>
      <c r="F57"/>
      <c r="G57"/>
      <c r="H57"/>
      <c r="I57"/>
    </row>
  </sheetData>
  <mergeCells count="10">
    <mergeCell ref="K22:O24"/>
    <mergeCell ref="E8:J8"/>
    <mergeCell ref="K10:O11"/>
    <mergeCell ref="K12:O16"/>
    <mergeCell ref="K18:O20"/>
    <mergeCell ref="D1:J1"/>
    <mergeCell ref="A6:B6"/>
    <mergeCell ref="A25:B25"/>
    <mergeCell ref="B15:B16"/>
    <mergeCell ref="E9:H9"/>
  </mergeCells>
  <pageMargins left="0.7" right="0.7" top="0.75" bottom="0.75" header="0.3" footer="0.3"/>
  <pageSetup scale="56" orientation="landscape"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AB44"/>
  <sheetViews>
    <sheetView zoomScale="80" zoomScaleNormal="80" workbookViewId="0"/>
  </sheetViews>
  <sheetFormatPr defaultRowHeight="14.5" x14ac:dyDescent="0.35"/>
  <cols>
    <col min="1" max="1" width="63.6328125" customWidth="1"/>
    <col min="2" max="2" width="73.453125" customWidth="1"/>
    <col min="3" max="3" width="44.453125" style="1" customWidth="1"/>
    <col min="5" max="5" width="9.08984375" style="26"/>
    <col min="6" max="6" width="14.453125" style="26" customWidth="1"/>
    <col min="7" max="7" width="15.453125" style="26" customWidth="1"/>
    <col min="8" max="9" width="18" style="26" customWidth="1"/>
    <col min="10" max="10" width="15.6328125" customWidth="1"/>
    <col min="16" max="16" width="9.08984375" customWidth="1"/>
    <col min="17" max="17" width="11.08984375" style="135" customWidth="1"/>
  </cols>
  <sheetData>
    <row r="1" spans="1:28" ht="74" customHeight="1" x14ac:dyDescent="0.45">
      <c r="A1" s="125" t="s">
        <v>207</v>
      </c>
      <c r="B1" s="52" t="s">
        <v>134</v>
      </c>
      <c r="D1" s="426" t="s">
        <v>685</v>
      </c>
      <c r="E1" s="427"/>
      <c r="F1" s="427"/>
      <c r="G1" s="427"/>
      <c r="H1" s="427"/>
      <c r="I1" s="427"/>
      <c r="J1" s="428"/>
    </row>
    <row r="2" spans="1:28" x14ac:dyDescent="0.35">
      <c r="A2" s="130" t="s">
        <v>514</v>
      </c>
      <c r="D2" s="1"/>
      <c r="E2" s="1"/>
      <c r="F2" s="1"/>
      <c r="G2" s="1"/>
      <c r="H2" s="1"/>
      <c r="I2" s="1"/>
      <c r="J2" s="1"/>
      <c r="K2" s="1"/>
    </row>
    <row r="3" spans="1:28" ht="15" customHeight="1" x14ac:dyDescent="0.35">
      <c r="A3" s="4" t="s">
        <v>8</v>
      </c>
      <c r="B3" s="4"/>
    </row>
    <row r="4" spans="1:28" ht="15" customHeight="1" x14ac:dyDescent="0.35">
      <c r="A4" s="15" t="s">
        <v>9</v>
      </c>
      <c r="B4" s="15"/>
      <c r="D4">
        <f>27.75/26.8</f>
        <v>1.0354477611940298</v>
      </c>
      <c r="G4" s="26" t="s">
        <v>134</v>
      </c>
    </row>
    <row r="5" spans="1:28" x14ac:dyDescent="0.35">
      <c r="C5" s="1" t="s">
        <v>31</v>
      </c>
      <c r="J5" s="26"/>
      <c r="K5" s="26"/>
      <c r="L5" s="26"/>
    </row>
    <row r="6" spans="1:28" x14ac:dyDescent="0.35">
      <c r="A6" s="368" t="s">
        <v>10</v>
      </c>
      <c r="B6" s="369"/>
      <c r="C6" s="3"/>
    </row>
    <row r="7" spans="1:28" ht="21" customHeight="1" x14ac:dyDescent="0.35">
      <c r="A7" s="6" t="s">
        <v>0</v>
      </c>
      <c r="B7" s="5" t="s">
        <v>207</v>
      </c>
      <c r="C7" s="3"/>
      <c r="F7" s="64" t="s">
        <v>150</v>
      </c>
      <c r="G7" s="57">
        <v>1</v>
      </c>
      <c r="J7" s="26" t="s">
        <v>169</v>
      </c>
      <c r="K7" s="60">
        <v>0</v>
      </c>
      <c r="L7" s="26" t="s">
        <v>168</v>
      </c>
      <c r="M7" t="s">
        <v>167</v>
      </c>
    </row>
    <row r="8" spans="1:28" ht="100.25" customHeight="1" x14ac:dyDescent="0.35">
      <c r="A8" s="6" t="s">
        <v>2</v>
      </c>
      <c r="B8" s="179" t="s">
        <v>684</v>
      </c>
      <c r="C8" s="63" t="s">
        <v>206</v>
      </c>
      <c r="E8" s="370" t="s">
        <v>100</v>
      </c>
      <c r="F8" s="370"/>
      <c r="G8" s="370"/>
      <c r="H8" s="370"/>
      <c r="I8" s="370"/>
      <c r="J8" s="370"/>
    </row>
    <row r="9" spans="1:28" ht="87.5" thickBot="1" x14ac:dyDescent="0.4">
      <c r="A9" s="6" t="s">
        <v>1</v>
      </c>
      <c r="B9" s="5" t="s">
        <v>205</v>
      </c>
      <c r="C9" s="3" t="s">
        <v>48</v>
      </c>
      <c r="E9" s="371" t="s">
        <v>53</v>
      </c>
      <c r="F9" s="372"/>
      <c r="G9" s="372"/>
      <c r="H9" s="373"/>
      <c r="I9" s="79"/>
      <c r="J9" s="96" t="str">
        <f>B14</f>
        <v xml:space="preserve">35 MW (The combined top nameplate ratings of the three smallest transformers) </v>
      </c>
      <c r="K9" t="s">
        <v>74</v>
      </c>
      <c r="Q9" s="43" t="s">
        <v>76</v>
      </c>
      <c r="R9" s="43"/>
      <c r="S9" s="43"/>
      <c r="T9" s="43"/>
      <c r="U9" s="43"/>
      <c r="V9" s="43"/>
      <c r="W9" s="43"/>
      <c r="X9" s="43"/>
      <c r="Y9" s="43"/>
      <c r="Z9" s="43"/>
      <c r="AA9" s="43"/>
      <c r="AB9" s="43"/>
    </row>
    <row r="10" spans="1:28" ht="48" customHeight="1" thickBot="1" x14ac:dyDescent="0.4">
      <c r="A10" s="6" t="s">
        <v>4</v>
      </c>
      <c r="B10" s="5" t="s">
        <v>102</v>
      </c>
      <c r="C10" s="3" t="s">
        <v>3</v>
      </c>
      <c r="E10" s="37" t="s">
        <v>75</v>
      </c>
      <c r="F10" s="38" t="s">
        <v>147</v>
      </c>
      <c r="G10" s="38" t="s">
        <v>146</v>
      </c>
      <c r="H10" s="103" t="s">
        <v>90</v>
      </c>
      <c r="I10" s="103" t="s">
        <v>165</v>
      </c>
      <c r="J10" s="38" t="s">
        <v>144</v>
      </c>
      <c r="K10" s="362" t="s">
        <v>92</v>
      </c>
      <c r="L10" s="374"/>
      <c r="M10" s="374"/>
      <c r="N10" s="374"/>
      <c r="O10" s="374"/>
      <c r="Q10" s="43" t="s">
        <v>77</v>
      </c>
      <c r="R10" s="48">
        <v>0.9</v>
      </c>
      <c r="S10" s="46">
        <v>0.8</v>
      </c>
      <c r="T10" s="46">
        <v>0.7</v>
      </c>
      <c r="U10" s="47">
        <v>0.6</v>
      </c>
      <c r="V10" s="48">
        <v>0.5</v>
      </c>
      <c r="W10" s="46">
        <v>0.4</v>
      </c>
      <c r="X10" s="46">
        <v>0.3</v>
      </c>
      <c r="Y10" s="46">
        <v>0.2</v>
      </c>
      <c r="Z10" s="46">
        <v>0.1</v>
      </c>
      <c r="AA10" s="46">
        <v>0.05</v>
      </c>
      <c r="AB10" s="45">
        <v>18537</v>
      </c>
    </row>
    <row r="11" spans="1:28" ht="42.65" customHeight="1" x14ac:dyDescent="0.35">
      <c r="A11" s="12" t="s">
        <v>49</v>
      </c>
      <c r="B11" s="120" t="s">
        <v>682</v>
      </c>
      <c r="C11" s="3"/>
      <c r="E11" s="33">
        <v>2013</v>
      </c>
      <c r="F11" s="39" t="s">
        <v>137</v>
      </c>
      <c r="G11" s="115">
        <f>17.1+(1.967*0.9)</f>
        <v>18.8703</v>
      </c>
      <c r="H11" s="115">
        <f>(17.1+(1.967))</f>
        <v>19.067</v>
      </c>
      <c r="I11" s="116">
        <f>+H11-'Misc Data'!F42</f>
        <v>19.067</v>
      </c>
      <c r="J11" s="117">
        <f>+H11-21</f>
        <v>-1.9329999999999998</v>
      </c>
      <c r="K11" s="362"/>
      <c r="L11" s="374"/>
      <c r="M11" s="374"/>
      <c r="N11" s="374"/>
      <c r="O11" s="374"/>
      <c r="Q11" s="43">
        <v>2011</v>
      </c>
      <c r="R11" s="43">
        <v>1030</v>
      </c>
      <c r="S11" s="43">
        <v>1035</v>
      </c>
      <c r="T11" s="43">
        <v>1040</v>
      </c>
      <c r="U11" s="43">
        <v>1050</v>
      </c>
      <c r="V11" s="43">
        <v>1070</v>
      </c>
      <c r="W11" s="43">
        <v>1075</v>
      </c>
      <c r="X11" s="43">
        <v>1090</v>
      </c>
      <c r="Y11" s="43">
        <v>1095</v>
      </c>
      <c r="Z11" s="43">
        <v>1110</v>
      </c>
      <c r="AA11" s="43">
        <v>1110</v>
      </c>
      <c r="AB11" s="43">
        <v>1.0373829999999999</v>
      </c>
    </row>
    <row r="12" spans="1:28" ht="15" customHeight="1" x14ac:dyDescent="0.35">
      <c r="A12" s="12" t="s">
        <v>50</v>
      </c>
      <c r="B12" s="89" t="s">
        <v>683</v>
      </c>
      <c r="C12" s="3"/>
      <c r="E12" s="33">
        <f t="shared" ref="E12:E30" si="0">+E11+1</f>
        <v>2014</v>
      </c>
      <c r="F12" s="39" t="s">
        <v>137</v>
      </c>
      <c r="G12" s="39">
        <f t="shared" ref="G12:H18" si="1">+G11</f>
        <v>18.8703</v>
      </c>
      <c r="H12" s="118">
        <f t="shared" si="1"/>
        <v>19.067</v>
      </c>
      <c r="I12" s="116"/>
      <c r="J12" s="5"/>
      <c r="K12" s="375" t="s">
        <v>91</v>
      </c>
      <c r="L12" s="376"/>
      <c r="M12" s="376"/>
      <c r="N12" s="376"/>
      <c r="O12" s="376"/>
      <c r="Q12" s="43">
        <v>2012</v>
      </c>
      <c r="R12" s="43">
        <v>1050</v>
      </c>
      <c r="S12" s="43">
        <v>1055</v>
      </c>
      <c r="T12" s="43">
        <v>1060</v>
      </c>
      <c r="U12" s="43">
        <v>1070</v>
      </c>
      <c r="V12" s="43">
        <v>1090</v>
      </c>
      <c r="W12" s="43">
        <v>1095</v>
      </c>
      <c r="X12" s="43">
        <v>1115</v>
      </c>
      <c r="Y12" s="43">
        <v>1120</v>
      </c>
      <c r="Z12" s="43">
        <v>1125</v>
      </c>
      <c r="AA12" s="43">
        <v>1135</v>
      </c>
      <c r="AB12" s="43">
        <v>1.0321100000000001</v>
      </c>
    </row>
    <row r="13" spans="1:28" ht="42.65" customHeight="1" x14ac:dyDescent="0.35">
      <c r="A13" s="12" t="s">
        <v>51</v>
      </c>
      <c r="B13" s="187"/>
      <c r="C13" s="3" t="s">
        <v>52</v>
      </c>
      <c r="E13" s="33">
        <f t="shared" si="0"/>
        <v>2015</v>
      </c>
      <c r="F13" s="39" t="s">
        <v>137</v>
      </c>
      <c r="G13" s="39">
        <f t="shared" si="1"/>
        <v>18.8703</v>
      </c>
      <c r="H13" s="118">
        <f t="shared" si="1"/>
        <v>19.067</v>
      </c>
      <c r="I13" s="116"/>
      <c r="J13" s="5"/>
      <c r="K13" s="375"/>
      <c r="L13" s="376"/>
      <c r="M13" s="376"/>
      <c r="N13" s="376"/>
      <c r="O13" s="376"/>
      <c r="Q13" s="43">
        <v>2013</v>
      </c>
      <c r="R13" s="43">
        <v>1065</v>
      </c>
      <c r="S13" s="43">
        <v>1070</v>
      </c>
      <c r="T13" s="43">
        <v>1075</v>
      </c>
      <c r="U13" s="43">
        <v>1085</v>
      </c>
      <c r="V13" s="43">
        <v>1105</v>
      </c>
      <c r="W13" s="43">
        <v>1110</v>
      </c>
      <c r="X13" s="43">
        <v>1130</v>
      </c>
      <c r="Y13" s="43">
        <v>1135</v>
      </c>
      <c r="Z13" s="43">
        <v>1150</v>
      </c>
      <c r="AA13" s="43">
        <v>1150</v>
      </c>
      <c r="AB13" s="43">
        <v>1.040724</v>
      </c>
    </row>
    <row r="14" spans="1:28" ht="43.5" customHeight="1" x14ac:dyDescent="0.35">
      <c r="A14" s="12" t="s">
        <v>53</v>
      </c>
      <c r="B14" s="24" t="s">
        <v>681</v>
      </c>
      <c r="C14" s="3"/>
      <c r="E14" s="33">
        <f t="shared" si="0"/>
        <v>2016</v>
      </c>
      <c r="F14" s="39" t="s">
        <v>137</v>
      </c>
      <c r="G14" s="39">
        <f t="shared" si="1"/>
        <v>18.8703</v>
      </c>
      <c r="H14" s="118">
        <f t="shared" si="1"/>
        <v>19.067</v>
      </c>
      <c r="I14" s="116"/>
      <c r="J14" s="5"/>
      <c r="K14" s="375"/>
      <c r="L14" s="376"/>
      <c r="M14" s="376"/>
      <c r="N14" s="376"/>
      <c r="O14" s="376"/>
      <c r="Q14" s="43">
        <v>2014</v>
      </c>
      <c r="R14" s="43">
        <v>1080</v>
      </c>
      <c r="S14" s="43">
        <v>1085</v>
      </c>
      <c r="T14" s="43">
        <v>1090</v>
      </c>
      <c r="U14" s="43">
        <v>1100</v>
      </c>
      <c r="V14" s="43">
        <v>1120</v>
      </c>
      <c r="W14" s="43">
        <v>1125</v>
      </c>
      <c r="X14" s="43">
        <v>1145</v>
      </c>
      <c r="Y14" s="43">
        <v>1150</v>
      </c>
      <c r="Z14" s="43">
        <v>1165</v>
      </c>
      <c r="AA14" s="43">
        <v>1170</v>
      </c>
      <c r="AB14" s="43">
        <v>1.040179</v>
      </c>
    </row>
    <row r="15" spans="1:28" x14ac:dyDescent="0.35">
      <c r="A15" s="89" t="s">
        <v>41</v>
      </c>
      <c r="B15" s="396"/>
      <c r="E15" s="33">
        <f t="shared" si="0"/>
        <v>2017</v>
      </c>
      <c r="F15" s="39" t="s">
        <v>137</v>
      </c>
      <c r="G15" s="39">
        <f t="shared" si="1"/>
        <v>18.8703</v>
      </c>
      <c r="H15" s="118">
        <f t="shared" si="1"/>
        <v>19.067</v>
      </c>
      <c r="I15" s="116"/>
      <c r="J15" s="5"/>
      <c r="K15" s="375"/>
      <c r="L15" s="376"/>
      <c r="M15" s="376"/>
      <c r="N15" s="376"/>
      <c r="O15" s="376"/>
      <c r="Q15" s="43">
        <v>2015</v>
      </c>
      <c r="R15" s="43">
        <v>1095</v>
      </c>
      <c r="S15" s="43">
        <v>1100</v>
      </c>
      <c r="T15" s="43">
        <v>1105</v>
      </c>
      <c r="U15" s="43">
        <v>1115</v>
      </c>
      <c r="V15" s="43">
        <v>1135</v>
      </c>
      <c r="W15" s="43">
        <v>1140</v>
      </c>
      <c r="X15" s="43">
        <v>1160</v>
      </c>
      <c r="Y15" s="43">
        <v>1165</v>
      </c>
      <c r="Z15" s="43">
        <v>1170</v>
      </c>
      <c r="AA15" s="43">
        <v>1180</v>
      </c>
      <c r="AB15" s="43">
        <v>1.030837</v>
      </c>
    </row>
    <row r="16" spans="1:28" ht="60.75" customHeight="1" x14ac:dyDescent="0.35">
      <c r="A16" s="89" t="s">
        <v>7</v>
      </c>
      <c r="B16" s="397"/>
      <c r="C16" s="3" t="s">
        <v>21</v>
      </c>
      <c r="E16" s="33">
        <f t="shared" si="0"/>
        <v>2018</v>
      </c>
      <c r="F16" s="39" t="s">
        <v>137</v>
      </c>
      <c r="G16" s="39">
        <f t="shared" si="1"/>
        <v>18.8703</v>
      </c>
      <c r="H16" s="118">
        <f t="shared" si="1"/>
        <v>19.067</v>
      </c>
      <c r="I16" s="116"/>
      <c r="J16" s="5"/>
      <c r="K16" s="377"/>
      <c r="L16" s="378"/>
      <c r="M16" s="378"/>
      <c r="N16" s="378"/>
      <c r="O16" s="378"/>
      <c r="Q16" s="43">
        <v>2016</v>
      </c>
      <c r="R16" s="43">
        <v>1105</v>
      </c>
      <c r="S16" s="43">
        <v>1110</v>
      </c>
      <c r="T16" s="43">
        <v>1115</v>
      </c>
      <c r="U16" s="43">
        <v>1125</v>
      </c>
      <c r="V16" s="43">
        <v>1145</v>
      </c>
      <c r="W16" s="43">
        <v>1150</v>
      </c>
      <c r="X16" s="43">
        <v>1170</v>
      </c>
      <c r="Y16" s="43">
        <v>1175</v>
      </c>
      <c r="Z16" s="43">
        <v>1190</v>
      </c>
      <c r="AA16" s="43">
        <v>1195</v>
      </c>
      <c r="AB16" s="43">
        <v>1.039301</v>
      </c>
    </row>
    <row r="17" spans="1:28" x14ac:dyDescent="0.35">
      <c r="A17" s="89" t="s">
        <v>72</v>
      </c>
      <c r="B17" s="89" t="s">
        <v>164</v>
      </c>
      <c r="C17" s="3" t="s">
        <v>73</v>
      </c>
      <c r="E17" s="33">
        <f t="shared" si="0"/>
        <v>2019</v>
      </c>
      <c r="F17" s="39" t="s">
        <v>137</v>
      </c>
      <c r="G17" s="39">
        <f t="shared" si="1"/>
        <v>18.8703</v>
      </c>
      <c r="H17" s="118">
        <f t="shared" si="1"/>
        <v>19.067</v>
      </c>
      <c r="I17" s="116"/>
      <c r="J17" s="5"/>
      <c r="K17" s="34" t="s">
        <v>89</v>
      </c>
      <c r="L17" s="35"/>
      <c r="M17" s="35"/>
      <c r="N17" s="35"/>
      <c r="O17" s="36"/>
      <c r="Q17" s="43">
        <v>2017</v>
      </c>
      <c r="R17" s="43">
        <v>1115</v>
      </c>
      <c r="S17" s="43">
        <v>1120</v>
      </c>
      <c r="T17" s="43">
        <v>1125</v>
      </c>
      <c r="U17" s="43">
        <v>1135</v>
      </c>
      <c r="V17" s="43">
        <v>1155</v>
      </c>
      <c r="W17" s="43">
        <v>1160</v>
      </c>
      <c r="X17" s="43">
        <v>1180</v>
      </c>
      <c r="Y17" s="43">
        <v>1185</v>
      </c>
      <c r="Z17" s="43">
        <v>1195</v>
      </c>
      <c r="AA17" s="43">
        <v>1205</v>
      </c>
      <c r="AB17" s="43">
        <v>1.034632</v>
      </c>
    </row>
    <row r="18" spans="1:28" x14ac:dyDescent="0.35">
      <c r="A18" s="89" t="s">
        <v>68</v>
      </c>
      <c r="B18" s="90" t="s">
        <v>163</v>
      </c>
      <c r="C18" s="3" t="s">
        <v>69</v>
      </c>
      <c r="E18" s="33">
        <f t="shared" si="0"/>
        <v>2020</v>
      </c>
      <c r="F18" s="39" t="s">
        <v>137</v>
      </c>
      <c r="G18" s="39">
        <f t="shared" si="1"/>
        <v>18.8703</v>
      </c>
      <c r="H18" s="118">
        <f t="shared" si="1"/>
        <v>19.067</v>
      </c>
      <c r="I18" s="116"/>
      <c r="J18" s="5"/>
      <c r="K18" s="417" t="s">
        <v>203</v>
      </c>
      <c r="L18" s="418"/>
      <c r="M18" s="418"/>
      <c r="N18" s="418"/>
      <c r="O18" s="419"/>
      <c r="Q18" s="43">
        <v>2018</v>
      </c>
      <c r="R18" s="43">
        <v>1125</v>
      </c>
      <c r="S18" s="43">
        <v>1130</v>
      </c>
      <c r="T18" s="43">
        <v>1140</v>
      </c>
      <c r="U18" s="43">
        <v>1150</v>
      </c>
      <c r="V18" s="43">
        <v>1170</v>
      </c>
      <c r="W18" s="43">
        <v>1175</v>
      </c>
      <c r="X18" s="43">
        <v>1195</v>
      </c>
      <c r="Y18" s="43">
        <v>1200</v>
      </c>
      <c r="Z18" s="43">
        <v>1215</v>
      </c>
      <c r="AA18" s="43">
        <v>1215</v>
      </c>
      <c r="AB18" s="43">
        <v>1.038462</v>
      </c>
    </row>
    <row r="19" spans="1:28" ht="21" customHeight="1" x14ac:dyDescent="0.35">
      <c r="A19" s="89" t="s">
        <v>67</v>
      </c>
      <c r="B19" s="89" t="s">
        <v>394</v>
      </c>
      <c r="C19" s="3" t="s">
        <v>70</v>
      </c>
      <c r="E19" s="33">
        <f t="shared" si="0"/>
        <v>2021</v>
      </c>
      <c r="F19" s="33"/>
      <c r="G19" s="33"/>
      <c r="H19" s="33"/>
      <c r="I19" s="33"/>
      <c r="J19" s="5"/>
      <c r="K19" s="420"/>
      <c r="L19" s="421"/>
      <c r="M19" s="421"/>
      <c r="N19" s="421"/>
      <c r="O19" s="422"/>
      <c r="Q19" s="43">
        <v>2019</v>
      </c>
      <c r="R19" s="43">
        <v>1135</v>
      </c>
      <c r="S19" s="43">
        <v>1140</v>
      </c>
      <c r="T19" s="43">
        <v>1150</v>
      </c>
      <c r="U19" s="43">
        <v>1160</v>
      </c>
      <c r="V19" s="43">
        <v>1180</v>
      </c>
      <c r="W19" s="43">
        <v>1185</v>
      </c>
      <c r="X19" s="43">
        <v>1205</v>
      </c>
      <c r="Y19" s="43">
        <v>1210</v>
      </c>
      <c r="Z19" s="43">
        <v>1225</v>
      </c>
      <c r="AA19" s="43">
        <v>1230</v>
      </c>
      <c r="AB19" s="43">
        <v>1.0381359999999999</v>
      </c>
    </row>
    <row r="20" spans="1:28" ht="48.75" customHeight="1" x14ac:dyDescent="0.35">
      <c r="A20" s="5" t="s">
        <v>98</v>
      </c>
      <c r="B20" s="100" t="s">
        <v>202</v>
      </c>
      <c r="C20" s="3" t="s">
        <v>58</v>
      </c>
      <c r="E20" s="33">
        <f t="shared" si="0"/>
        <v>2022</v>
      </c>
      <c r="F20" s="33"/>
      <c r="G20" s="33"/>
      <c r="H20" s="33"/>
      <c r="I20" s="33"/>
      <c r="J20" s="5"/>
      <c r="K20" s="423"/>
      <c r="L20" s="424"/>
      <c r="M20" s="424"/>
      <c r="N20" s="424"/>
      <c r="O20" s="425"/>
      <c r="Q20" s="43">
        <v>2020</v>
      </c>
      <c r="R20" s="43">
        <v>1145</v>
      </c>
      <c r="S20" s="43">
        <v>1150</v>
      </c>
      <c r="T20" s="43">
        <v>1155</v>
      </c>
      <c r="U20" s="43">
        <v>1170</v>
      </c>
      <c r="V20" s="43">
        <v>1190</v>
      </c>
      <c r="W20" s="43">
        <v>1195</v>
      </c>
      <c r="X20" s="43">
        <v>1215</v>
      </c>
      <c r="Y20" s="43">
        <v>1225</v>
      </c>
      <c r="Z20" s="43">
        <v>1235</v>
      </c>
      <c r="AA20" s="43">
        <v>1240</v>
      </c>
      <c r="AB20" s="43">
        <v>1.0378149999999999</v>
      </c>
    </row>
    <row r="21" spans="1:28" s="2" customFormat="1" x14ac:dyDescent="0.35">
      <c r="A21" s="6" t="s">
        <v>5</v>
      </c>
      <c r="B21" s="22">
        <v>2500000</v>
      </c>
      <c r="C21" s="3" t="s">
        <v>6</v>
      </c>
      <c r="E21" s="33">
        <f t="shared" si="0"/>
        <v>2023</v>
      </c>
      <c r="F21" s="33"/>
      <c r="G21" s="33"/>
      <c r="H21" s="33"/>
      <c r="I21" s="33"/>
      <c r="J21" s="5"/>
      <c r="Q21" s="43" t="s">
        <v>78</v>
      </c>
      <c r="R21" s="43"/>
      <c r="S21" s="43"/>
      <c r="T21" s="43"/>
      <c r="U21" s="43"/>
      <c r="V21" s="43"/>
      <c r="W21" s="43"/>
      <c r="X21" s="43"/>
      <c r="Y21" s="43"/>
      <c r="Z21" s="43"/>
      <c r="AA21" s="43"/>
      <c r="AB21" s="43"/>
    </row>
    <row r="22" spans="1:28" s="2" customFormat="1" ht="34.5" customHeight="1" x14ac:dyDescent="0.35">
      <c r="A22" s="5" t="s">
        <v>55</v>
      </c>
      <c r="B22" s="102" t="s">
        <v>191</v>
      </c>
      <c r="C22" s="3" t="s">
        <v>54</v>
      </c>
      <c r="E22" s="33">
        <f t="shared" si="0"/>
        <v>2024</v>
      </c>
      <c r="F22" s="33"/>
      <c r="G22" s="33"/>
      <c r="H22" s="33"/>
      <c r="I22" s="33"/>
      <c r="J22" s="5"/>
      <c r="K22" s="362" t="s">
        <v>96</v>
      </c>
      <c r="L22" s="363"/>
      <c r="M22" s="363"/>
      <c r="N22" s="363"/>
      <c r="O22" s="363"/>
      <c r="Q22" s="43" t="s">
        <v>79</v>
      </c>
      <c r="R22" s="43">
        <v>1030</v>
      </c>
      <c r="S22" s="43">
        <v>1035</v>
      </c>
      <c r="T22" s="43">
        <v>1035</v>
      </c>
      <c r="U22" s="43">
        <v>1035</v>
      </c>
      <c r="V22" s="43">
        <v>1045</v>
      </c>
      <c r="W22" s="43">
        <v>1050</v>
      </c>
      <c r="X22" s="43">
        <v>1055</v>
      </c>
      <c r="Y22" s="43">
        <v>1055</v>
      </c>
      <c r="Z22" s="43">
        <v>1060</v>
      </c>
      <c r="AA22" s="43">
        <v>1070</v>
      </c>
      <c r="AB22" s="43">
        <v>1.014354</v>
      </c>
    </row>
    <row r="23" spans="1:28" ht="30.75" customHeight="1" x14ac:dyDescent="0.35">
      <c r="A23" s="5" t="s">
        <v>56</v>
      </c>
      <c r="B23" s="22">
        <f>+B21/6</f>
        <v>416666.66666666669</v>
      </c>
      <c r="C23" s="3" t="s">
        <v>57</v>
      </c>
      <c r="E23" s="33">
        <f t="shared" si="0"/>
        <v>2025</v>
      </c>
      <c r="F23" s="33"/>
      <c r="G23" s="33"/>
      <c r="H23" s="33"/>
      <c r="I23" s="33"/>
      <c r="J23" s="5"/>
      <c r="K23" s="362"/>
      <c r="L23" s="363"/>
      <c r="M23" s="363"/>
      <c r="N23" s="363"/>
      <c r="O23" s="363"/>
      <c r="Q23" s="43" t="s">
        <v>80</v>
      </c>
      <c r="R23" s="43">
        <v>1040</v>
      </c>
      <c r="S23" s="43">
        <v>1045</v>
      </c>
      <c r="T23" s="43">
        <v>1045</v>
      </c>
      <c r="U23" s="43">
        <v>1045</v>
      </c>
      <c r="V23" s="43">
        <v>1055</v>
      </c>
      <c r="W23" s="43">
        <v>1060</v>
      </c>
      <c r="X23" s="43">
        <v>1065</v>
      </c>
      <c r="Y23" s="43">
        <v>1065</v>
      </c>
      <c r="Z23" s="43">
        <v>1070</v>
      </c>
      <c r="AA23" s="43">
        <v>1080</v>
      </c>
      <c r="AB23" s="43">
        <v>1.0142180000000001</v>
      </c>
    </row>
    <row r="24" spans="1:28" s="2" customFormat="1" x14ac:dyDescent="0.35">
      <c r="A24" s="18"/>
      <c r="B24" s="138" t="s">
        <v>134</v>
      </c>
      <c r="C24" s="3"/>
      <c r="E24" s="33">
        <f t="shared" si="0"/>
        <v>2026</v>
      </c>
      <c r="F24" s="33"/>
      <c r="G24" s="33"/>
      <c r="H24" s="33"/>
      <c r="I24" s="33"/>
      <c r="J24" s="5"/>
      <c r="K24" s="362"/>
      <c r="L24" s="363"/>
      <c r="M24" s="363"/>
      <c r="N24" s="363"/>
      <c r="O24" s="363"/>
      <c r="Q24" s="43" t="s">
        <v>81</v>
      </c>
      <c r="R24" s="43">
        <v>1050</v>
      </c>
      <c r="S24" s="43">
        <v>1055</v>
      </c>
      <c r="T24" s="43">
        <v>1055</v>
      </c>
      <c r="U24" s="43">
        <v>1055</v>
      </c>
      <c r="V24" s="43">
        <v>1065</v>
      </c>
      <c r="W24" s="43">
        <v>1070</v>
      </c>
      <c r="X24" s="43">
        <v>1075</v>
      </c>
      <c r="Y24" s="43">
        <v>1075</v>
      </c>
      <c r="Z24" s="43">
        <v>1080</v>
      </c>
      <c r="AA24" s="43">
        <v>1095</v>
      </c>
      <c r="AB24" s="43">
        <v>1.0140849999999999</v>
      </c>
    </row>
    <row r="25" spans="1:28" x14ac:dyDescent="0.35">
      <c r="A25" s="364" t="s">
        <v>71</v>
      </c>
      <c r="B25" s="364"/>
      <c r="E25" s="33">
        <f t="shared" si="0"/>
        <v>2027</v>
      </c>
      <c r="F25" s="33"/>
      <c r="G25" s="33"/>
      <c r="H25" s="33"/>
      <c r="I25" s="33"/>
      <c r="J25" s="5"/>
      <c r="Q25" s="43" t="s">
        <v>82</v>
      </c>
      <c r="R25" s="43">
        <v>1055</v>
      </c>
      <c r="S25" s="43">
        <v>1060</v>
      </c>
      <c r="T25" s="43">
        <v>1060</v>
      </c>
      <c r="U25" s="43">
        <v>1060</v>
      </c>
      <c r="V25" s="43">
        <v>1070</v>
      </c>
      <c r="W25" s="43">
        <v>1075</v>
      </c>
      <c r="X25" s="43">
        <v>1080</v>
      </c>
      <c r="Y25" s="43">
        <v>1080</v>
      </c>
      <c r="Z25" s="43">
        <v>1085</v>
      </c>
      <c r="AA25" s="43">
        <v>1095</v>
      </c>
      <c r="AB25" s="43">
        <v>1.014019</v>
      </c>
    </row>
    <row r="26" spans="1:28" x14ac:dyDescent="0.35">
      <c r="A26" s="5" t="s">
        <v>28</v>
      </c>
      <c r="B26" s="5"/>
      <c r="E26" s="33">
        <f t="shared" si="0"/>
        <v>2028</v>
      </c>
      <c r="F26" s="33"/>
      <c r="G26" s="33"/>
      <c r="H26" s="33"/>
      <c r="I26" s="33"/>
      <c r="J26" s="5"/>
      <c r="Q26" s="43" t="s">
        <v>83</v>
      </c>
      <c r="R26" s="43">
        <v>1060</v>
      </c>
      <c r="S26" s="43">
        <v>1065</v>
      </c>
      <c r="T26" s="43">
        <v>1065</v>
      </c>
      <c r="U26" s="43">
        <v>1065</v>
      </c>
      <c r="V26" s="43">
        <v>1075</v>
      </c>
      <c r="W26" s="43">
        <v>1080</v>
      </c>
      <c r="X26" s="43">
        <v>1085</v>
      </c>
      <c r="Y26" s="43">
        <v>1085</v>
      </c>
      <c r="Z26" s="43">
        <v>1090</v>
      </c>
      <c r="AA26" s="43">
        <v>1110</v>
      </c>
      <c r="AB26" s="43">
        <v>1.0139530000000001</v>
      </c>
    </row>
    <row r="27" spans="1:28" x14ac:dyDescent="0.35">
      <c r="A27" s="5" t="s">
        <v>29</v>
      </c>
      <c r="B27" s="5"/>
      <c r="E27" s="33">
        <f t="shared" si="0"/>
        <v>2029</v>
      </c>
      <c r="F27" s="33"/>
      <c r="G27" s="33"/>
      <c r="H27" s="33"/>
      <c r="I27" s="33"/>
      <c r="J27" s="5"/>
      <c r="Q27" s="43" t="s">
        <v>84</v>
      </c>
      <c r="R27" s="43">
        <v>1065</v>
      </c>
      <c r="S27" s="43">
        <v>1070</v>
      </c>
      <c r="T27" s="43">
        <v>1070</v>
      </c>
      <c r="U27" s="43">
        <v>1070</v>
      </c>
      <c r="V27" s="43">
        <v>1080</v>
      </c>
      <c r="W27" s="43">
        <v>1085</v>
      </c>
      <c r="X27" s="43">
        <v>1090</v>
      </c>
      <c r="Y27" s="43">
        <v>1090</v>
      </c>
      <c r="Z27" s="43">
        <v>1100</v>
      </c>
      <c r="AA27" s="43">
        <v>1110</v>
      </c>
      <c r="AB27" s="43">
        <v>1.018519</v>
      </c>
    </row>
    <row r="28" spans="1:28" ht="39.75" customHeight="1" x14ac:dyDescent="0.35">
      <c r="A28" s="5" t="s">
        <v>30</v>
      </c>
      <c r="B28" s="23"/>
      <c r="C28" s="1" t="s">
        <v>43</v>
      </c>
      <c r="E28" s="33">
        <f t="shared" si="0"/>
        <v>2030</v>
      </c>
      <c r="F28" s="33"/>
      <c r="G28" s="33"/>
      <c r="H28" s="33"/>
      <c r="I28" s="33"/>
      <c r="J28" s="5"/>
      <c r="Q28" s="43" t="s">
        <v>85</v>
      </c>
      <c r="R28" s="43">
        <v>1075</v>
      </c>
      <c r="S28" s="43">
        <v>1080</v>
      </c>
      <c r="T28" s="43">
        <v>1080</v>
      </c>
      <c r="U28" s="43">
        <v>1080</v>
      </c>
      <c r="V28" s="43">
        <v>1090</v>
      </c>
      <c r="W28" s="43">
        <v>1095</v>
      </c>
      <c r="X28" s="43">
        <v>1100</v>
      </c>
      <c r="Y28" s="43">
        <v>1100</v>
      </c>
      <c r="Z28" s="43">
        <v>1105</v>
      </c>
      <c r="AA28" s="43">
        <v>1120</v>
      </c>
      <c r="AB28" s="43">
        <v>1.0137609999999999</v>
      </c>
    </row>
    <row r="29" spans="1:28" x14ac:dyDescent="0.35">
      <c r="A29" s="5" t="s">
        <v>44</v>
      </c>
      <c r="B29" s="5"/>
      <c r="E29" s="33">
        <f t="shared" si="0"/>
        <v>2031</v>
      </c>
      <c r="F29" s="33"/>
      <c r="G29" s="33"/>
      <c r="H29" s="33"/>
      <c r="I29" s="33"/>
      <c r="J29" s="5"/>
      <c r="Q29" s="43" t="s">
        <v>86</v>
      </c>
      <c r="R29" s="43">
        <v>1080</v>
      </c>
      <c r="S29" s="43">
        <v>1085</v>
      </c>
      <c r="T29" s="43">
        <v>1085</v>
      </c>
      <c r="U29" s="43">
        <v>1085</v>
      </c>
      <c r="V29" s="43">
        <v>1095</v>
      </c>
      <c r="W29" s="43">
        <v>1100</v>
      </c>
      <c r="X29" s="43">
        <v>1105</v>
      </c>
      <c r="Y29" s="43">
        <v>1105</v>
      </c>
      <c r="Z29" s="43">
        <v>1110</v>
      </c>
      <c r="AA29" s="43">
        <v>1120</v>
      </c>
      <c r="AB29" s="43">
        <v>1.0136989999999999</v>
      </c>
    </row>
    <row r="30" spans="1:28" x14ac:dyDescent="0.35">
      <c r="A30" s="5" t="s">
        <v>47</v>
      </c>
      <c r="B30" s="5"/>
      <c r="E30" s="33">
        <f t="shared" si="0"/>
        <v>2032</v>
      </c>
      <c r="F30" s="33"/>
      <c r="G30" s="33"/>
      <c r="H30" s="33"/>
      <c r="I30" s="33"/>
      <c r="J30" s="5"/>
      <c r="Q30" s="43" t="s">
        <v>87</v>
      </c>
      <c r="R30" s="43">
        <v>1085</v>
      </c>
      <c r="S30" s="43">
        <v>1090</v>
      </c>
      <c r="T30" s="43">
        <v>1090</v>
      </c>
      <c r="U30" s="43">
        <v>1090</v>
      </c>
      <c r="V30" s="43">
        <v>1100</v>
      </c>
      <c r="W30" s="43">
        <v>1105</v>
      </c>
      <c r="X30" s="43">
        <v>1110</v>
      </c>
      <c r="Y30" s="43">
        <v>1110</v>
      </c>
      <c r="Z30" s="43">
        <v>1115</v>
      </c>
      <c r="AA30" s="43">
        <v>1125</v>
      </c>
      <c r="AB30" s="43">
        <v>1.013636</v>
      </c>
    </row>
    <row r="31" spans="1:28" x14ac:dyDescent="0.35">
      <c r="A31" s="5" t="s">
        <v>45</v>
      </c>
      <c r="B31" s="5"/>
      <c r="Q31" s="43" t="s">
        <v>88</v>
      </c>
      <c r="R31" s="43">
        <v>1090</v>
      </c>
      <c r="S31" s="43">
        <v>1095</v>
      </c>
      <c r="T31" s="43">
        <v>1095</v>
      </c>
      <c r="U31" s="43">
        <v>1095</v>
      </c>
      <c r="V31" s="43">
        <v>1105</v>
      </c>
      <c r="W31" s="43">
        <v>1110</v>
      </c>
      <c r="X31" s="43">
        <v>1115</v>
      </c>
      <c r="Y31" s="43">
        <v>1115</v>
      </c>
      <c r="Z31" s="43">
        <v>1120</v>
      </c>
      <c r="AA31" s="43">
        <v>1130</v>
      </c>
      <c r="AB31" s="43">
        <v>1.0135749999999999</v>
      </c>
    </row>
    <row r="32" spans="1:28" s="2" customFormat="1" ht="13.5" customHeight="1" x14ac:dyDescent="0.35">
      <c r="A32" s="119"/>
      <c r="B32" s="94"/>
      <c r="C32" s="94"/>
      <c r="D32" s="94"/>
      <c r="E32" s="94"/>
      <c r="F32" s="94"/>
      <c r="G32" s="94"/>
      <c r="H32" s="94"/>
      <c r="I32" s="94"/>
      <c r="J32" s="94"/>
      <c r="K32" s="94"/>
      <c r="L32" s="94"/>
      <c r="M32" s="94"/>
      <c r="N32" s="94"/>
      <c r="O32" s="94"/>
      <c r="Q32" s="136"/>
    </row>
    <row r="43" spans="1:9" x14ac:dyDescent="0.35">
      <c r="A43" s="80"/>
      <c r="B43" s="80"/>
    </row>
    <row r="44" spans="1:9" x14ac:dyDescent="0.35">
      <c r="A44" s="92"/>
      <c r="B44" s="80"/>
      <c r="C44"/>
      <c r="E44"/>
      <c r="F44"/>
      <c r="G44"/>
      <c r="H44"/>
      <c r="I44"/>
    </row>
  </sheetData>
  <mergeCells count="10">
    <mergeCell ref="D1:J1"/>
    <mergeCell ref="K18:O20"/>
    <mergeCell ref="K22:O24"/>
    <mergeCell ref="A25:B25"/>
    <mergeCell ref="A6:B6"/>
    <mergeCell ref="E8:J8"/>
    <mergeCell ref="E9:H9"/>
    <mergeCell ref="K10:O11"/>
    <mergeCell ref="K12:O16"/>
    <mergeCell ref="B15:B16"/>
  </mergeCells>
  <pageMargins left="0.7" right="0.7" top="0.75" bottom="0.75" header="0.3" footer="0.3"/>
  <pageSetup scale="56" orientation="landscape"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A58"/>
  <sheetViews>
    <sheetView zoomScale="80" zoomScaleNormal="80" workbookViewId="0"/>
  </sheetViews>
  <sheetFormatPr defaultRowHeight="14.5" x14ac:dyDescent="0.35"/>
  <cols>
    <col min="1" max="1" width="63.6328125" customWidth="1"/>
    <col min="2" max="2" width="73.453125" customWidth="1"/>
    <col min="3" max="3" width="44.453125" style="1" customWidth="1"/>
    <col min="5" max="5" width="9.08984375" style="26"/>
    <col min="6" max="6" width="14.453125" style="26" customWidth="1"/>
    <col min="7" max="7" width="15.453125" style="26" customWidth="1"/>
    <col min="8" max="8" width="18" style="26" customWidth="1"/>
    <col min="9" max="9" width="15.6328125" customWidth="1"/>
    <col min="16" max="16" width="11.36328125" style="135" customWidth="1"/>
  </cols>
  <sheetData>
    <row r="1" spans="1:27" ht="74.400000000000006" customHeight="1" x14ac:dyDescent="0.45">
      <c r="A1" s="123" t="s">
        <v>276</v>
      </c>
      <c r="B1" s="16"/>
      <c r="C1" s="401" t="s">
        <v>473</v>
      </c>
      <c r="D1" s="402"/>
      <c r="E1" s="402"/>
      <c r="F1" s="403"/>
    </row>
    <row r="2" spans="1:27" ht="30" customHeight="1" x14ac:dyDescent="0.35">
      <c r="A2" s="65" t="s">
        <v>460</v>
      </c>
    </row>
    <row r="3" spans="1:27" ht="15" customHeight="1" x14ac:dyDescent="0.35">
      <c r="A3" s="4" t="s">
        <v>8</v>
      </c>
      <c r="B3" s="4"/>
    </row>
    <row r="4" spans="1:27" ht="15" customHeight="1" x14ac:dyDescent="0.35">
      <c r="A4" s="15" t="s">
        <v>9</v>
      </c>
      <c r="B4" s="15"/>
    </row>
    <row r="5" spans="1:27" x14ac:dyDescent="0.35">
      <c r="C5" s="1" t="s">
        <v>31</v>
      </c>
    </row>
    <row r="6" spans="1:27" x14ac:dyDescent="0.35">
      <c r="A6" s="388" t="s">
        <v>10</v>
      </c>
      <c r="B6" s="389"/>
      <c r="C6" s="3"/>
    </row>
    <row r="7" spans="1:27" ht="21" customHeight="1" x14ac:dyDescent="0.35">
      <c r="A7" s="6" t="s">
        <v>0</v>
      </c>
      <c r="B7" s="5" t="s">
        <v>276</v>
      </c>
      <c r="C7" s="3"/>
    </row>
    <row r="8" spans="1:27" ht="66" customHeight="1" x14ac:dyDescent="0.35">
      <c r="A8" s="6" t="s">
        <v>2</v>
      </c>
      <c r="B8" s="40" t="s">
        <v>277</v>
      </c>
      <c r="C8" s="3"/>
    </row>
    <row r="9" spans="1:27" ht="147.75" customHeight="1" x14ac:dyDescent="0.35">
      <c r="A9" s="5" t="s">
        <v>257</v>
      </c>
      <c r="B9" s="95" t="s">
        <v>280</v>
      </c>
      <c r="C9" s="3"/>
      <c r="E9" s="429" t="s">
        <v>100</v>
      </c>
      <c r="F9" s="429"/>
      <c r="G9" s="429"/>
      <c r="H9" s="429"/>
      <c r="I9" s="429"/>
    </row>
    <row r="10" spans="1:27" ht="44" thickBot="1" x14ac:dyDescent="0.4">
      <c r="A10" s="6" t="s">
        <v>1</v>
      </c>
      <c r="B10" s="5" t="s">
        <v>279</v>
      </c>
      <c r="C10" s="3" t="s">
        <v>48</v>
      </c>
      <c r="E10" s="371" t="s">
        <v>53</v>
      </c>
      <c r="F10" s="372"/>
      <c r="G10" s="372"/>
      <c r="H10" s="373"/>
      <c r="I10" s="96" t="str">
        <f>B15</f>
        <v>14 MVA top nameplate of transformer</v>
      </c>
      <c r="J10" t="s">
        <v>74</v>
      </c>
      <c r="P10" s="27" t="s">
        <v>76</v>
      </c>
      <c r="Q10" s="27"/>
      <c r="R10" s="27"/>
      <c r="S10" s="27"/>
      <c r="T10" s="27"/>
      <c r="U10" s="27"/>
      <c r="V10" s="27"/>
      <c r="W10" s="27"/>
      <c r="X10" s="27"/>
      <c r="Y10" s="27"/>
      <c r="Z10" s="27"/>
      <c r="AA10" s="27"/>
    </row>
    <row r="11" spans="1:27" ht="48" customHeight="1" thickBot="1" x14ac:dyDescent="0.4">
      <c r="A11" s="6" t="s">
        <v>4</v>
      </c>
      <c r="B11" s="5" t="s">
        <v>102</v>
      </c>
      <c r="C11" s="3" t="s">
        <v>3</v>
      </c>
      <c r="E11" s="37" t="s">
        <v>75</v>
      </c>
      <c r="F11" s="38" t="s">
        <v>94</v>
      </c>
      <c r="G11" s="38" t="s">
        <v>93</v>
      </c>
      <c r="H11" s="38" t="s">
        <v>90</v>
      </c>
      <c r="I11" s="38" t="s">
        <v>95</v>
      </c>
      <c r="J11" s="362" t="s">
        <v>92</v>
      </c>
      <c r="K11" s="374"/>
      <c r="L11" s="374"/>
      <c r="M11" s="374"/>
      <c r="N11" s="374"/>
      <c r="P11" s="27" t="s">
        <v>77</v>
      </c>
      <c r="Q11" s="28">
        <v>0.9</v>
      </c>
      <c r="R11" s="29">
        <v>0.8</v>
      </c>
      <c r="S11" s="29">
        <v>0.7</v>
      </c>
      <c r="T11" s="30">
        <v>0.6</v>
      </c>
      <c r="U11" s="28">
        <v>0.5</v>
      </c>
      <c r="V11" s="29">
        <v>0.4</v>
      </c>
      <c r="W11" s="29">
        <v>0.3</v>
      </c>
      <c r="X11" s="29">
        <v>0.2</v>
      </c>
      <c r="Y11" s="29">
        <v>0.1</v>
      </c>
      <c r="Z11" s="29">
        <v>0.05</v>
      </c>
      <c r="AA11" s="31">
        <v>18537</v>
      </c>
    </row>
    <row r="12" spans="1:27" ht="45" customHeight="1" x14ac:dyDescent="0.35">
      <c r="A12" s="12" t="s">
        <v>49</v>
      </c>
      <c r="B12" s="170" t="s">
        <v>472</v>
      </c>
      <c r="C12" s="3"/>
      <c r="E12" s="33">
        <v>2014</v>
      </c>
      <c r="F12" s="33"/>
      <c r="G12" s="33"/>
      <c r="H12" s="33"/>
      <c r="I12" s="5"/>
      <c r="J12" s="362"/>
      <c r="K12" s="374"/>
      <c r="L12" s="374"/>
      <c r="M12" s="374"/>
      <c r="N12" s="374"/>
      <c r="P12" s="27">
        <v>2011</v>
      </c>
      <c r="Q12" s="27">
        <v>1030</v>
      </c>
      <c r="R12" s="27">
        <v>1035</v>
      </c>
      <c r="S12" s="27">
        <v>1040</v>
      </c>
      <c r="T12" s="27">
        <v>1050</v>
      </c>
      <c r="U12" s="27">
        <v>1070</v>
      </c>
      <c r="V12" s="27">
        <v>1075</v>
      </c>
      <c r="W12" s="27">
        <v>1090</v>
      </c>
      <c r="X12" s="27">
        <v>1095</v>
      </c>
      <c r="Y12" s="27">
        <v>1110</v>
      </c>
      <c r="Z12" s="27">
        <v>1110</v>
      </c>
      <c r="AA12" s="27">
        <v>1.0373829999999999</v>
      </c>
    </row>
    <row r="13" spans="1:27" ht="15" customHeight="1" x14ac:dyDescent="0.35">
      <c r="A13" s="12" t="s">
        <v>50</v>
      </c>
      <c r="B13" s="77" t="s">
        <v>281</v>
      </c>
      <c r="C13" s="3"/>
      <c r="E13" s="33">
        <f>+E12+1</f>
        <v>2015</v>
      </c>
      <c r="F13" s="33"/>
      <c r="G13" s="33"/>
      <c r="H13" s="33"/>
      <c r="I13" s="5"/>
      <c r="J13" s="375" t="s">
        <v>91</v>
      </c>
      <c r="K13" s="376"/>
      <c r="L13" s="376"/>
      <c r="M13" s="376"/>
      <c r="N13" s="376"/>
      <c r="P13" s="27">
        <v>2012</v>
      </c>
      <c r="Q13" s="27">
        <v>1050</v>
      </c>
      <c r="R13" s="27">
        <v>1055</v>
      </c>
      <c r="S13" s="27">
        <v>1060</v>
      </c>
      <c r="T13" s="27">
        <v>1070</v>
      </c>
      <c r="U13" s="27">
        <v>1090</v>
      </c>
      <c r="V13" s="27">
        <v>1095</v>
      </c>
      <c r="W13" s="27">
        <v>1115</v>
      </c>
      <c r="X13" s="27">
        <v>1120</v>
      </c>
      <c r="Y13" s="27">
        <v>1125</v>
      </c>
      <c r="Z13" s="27">
        <v>1135</v>
      </c>
      <c r="AA13" s="27">
        <v>1.0321100000000001</v>
      </c>
    </row>
    <row r="14" spans="1:27" x14ac:dyDescent="0.35">
      <c r="A14" s="12" t="s">
        <v>51</v>
      </c>
      <c r="B14" s="12" t="s">
        <v>409</v>
      </c>
      <c r="C14" s="3" t="s">
        <v>52</v>
      </c>
      <c r="E14" s="33">
        <f t="shared" ref="E14:E31" si="0">+E13+1</f>
        <v>2016</v>
      </c>
      <c r="F14" s="33"/>
      <c r="G14" s="33"/>
      <c r="H14" s="33"/>
      <c r="I14" s="5"/>
      <c r="J14" s="375"/>
      <c r="K14" s="376"/>
      <c r="L14" s="376"/>
      <c r="M14" s="376"/>
      <c r="N14" s="376"/>
      <c r="P14" s="27">
        <v>2013</v>
      </c>
      <c r="Q14" s="27">
        <v>1065</v>
      </c>
      <c r="R14" s="27">
        <v>1070</v>
      </c>
      <c r="S14" s="27">
        <v>1075</v>
      </c>
      <c r="T14" s="27">
        <v>1085</v>
      </c>
      <c r="U14" s="27">
        <v>1105</v>
      </c>
      <c r="V14" s="27">
        <v>1110</v>
      </c>
      <c r="W14" s="27">
        <v>1130</v>
      </c>
      <c r="X14" s="27">
        <v>1135</v>
      </c>
      <c r="Y14" s="27">
        <v>1150</v>
      </c>
      <c r="Z14" s="27">
        <v>1150</v>
      </c>
      <c r="AA14" s="27">
        <v>1.040724</v>
      </c>
    </row>
    <row r="15" spans="1:27" ht="21.75" customHeight="1" x14ac:dyDescent="0.35">
      <c r="A15" s="12" t="s">
        <v>53</v>
      </c>
      <c r="B15" s="24" t="s">
        <v>278</v>
      </c>
      <c r="C15" s="3"/>
      <c r="E15" s="33">
        <f t="shared" si="0"/>
        <v>2017</v>
      </c>
      <c r="F15" s="33"/>
      <c r="G15" s="33"/>
      <c r="H15" s="33"/>
      <c r="I15" s="5"/>
      <c r="J15" s="375"/>
      <c r="K15" s="376"/>
      <c r="L15" s="376"/>
      <c r="M15" s="376"/>
      <c r="N15" s="376"/>
      <c r="P15" s="27">
        <v>2014</v>
      </c>
      <c r="Q15" s="27">
        <v>1080</v>
      </c>
      <c r="R15" s="27">
        <v>1085</v>
      </c>
      <c r="S15" s="27">
        <v>1090</v>
      </c>
      <c r="T15" s="27">
        <v>1100</v>
      </c>
      <c r="U15" s="27">
        <v>1120</v>
      </c>
      <c r="V15" s="27">
        <v>1125</v>
      </c>
      <c r="W15" s="27">
        <v>1145</v>
      </c>
      <c r="X15" s="27">
        <v>1150</v>
      </c>
      <c r="Y15" s="27">
        <v>1165</v>
      </c>
      <c r="Z15" s="27">
        <v>1170</v>
      </c>
      <c r="AA15" s="27">
        <v>1.040179</v>
      </c>
    </row>
    <row r="16" spans="1:27" x14ac:dyDescent="0.35">
      <c r="A16" s="20" t="s">
        <v>41</v>
      </c>
      <c r="B16" s="430" t="s">
        <v>282</v>
      </c>
      <c r="E16" s="33">
        <f t="shared" si="0"/>
        <v>2018</v>
      </c>
      <c r="F16" s="33"/>
      <c r="G16" s="33"/>
      <c r="H16" s="33"/>
      <c r="I16" s="5"/>
      <c r="J16" s="375"/>
      <c r="K16" s="376"/>
      <c r="L16" s="376"/>
      <c r="M16" s="376"/>
      <c r="N16" s="376"/>
      <c r="P16" s="27">
        <v>2015</v>
      </c>
      <c r="Q16" s="27">
        <v>1095</v>
      </c>
      <c r="R16" s="27">
        <v>1100</v>
      </c>
      <c r="S16" s="27">
        <v>1105</v>
      </c>
      <c r="T16" s="27">
        <v>1115</v>
      </c>
      <c r="U16" s="27">
        <v>1135</v>
      </c>
      <c r="V16" s="27">
        <v>1140</v>
      </c>
      <c r="W16" s="27">
        <v>1160</v>
      </c>
      <c r="X16" s="27">
        <v>1165</v>
      </c>
      <c r="Y16" s="27">
        <v>1170</v>
      </c>
      <c r="Z16" s="27">
        <v>1180</v>
      </c>
      <c r="AA16" s="27">
        <v>1.030837</v>
      </c>
    </row>
    <row r="17" spans="1:27" ht="72" customHeight="1" x14ac:dyDescent="0.35">
      <c r="A17" s="20" t="s">
        <v>7</v>
      </c>
      <c r="B17" s="431"/>
      <c r="C17" s="3" t="s">
        <v>21</v>
      </c>
      <c r="E17" s="33">
        <f t="shared" si="0"/>
        <v>2019</v>
      </c>
      <c r="F17" s="33"/>
      <c r="G17" s="33"/>
      <c r="H17" s="33"/>
      <c r="I17" s="5"/>
      <c r="J17" s="377"/>
      <c r="K17" s="378"/>
      <c r="L17" s="378"/>
      <c r="M17" s="378"/>
      <c r="N17" s="378"/>
      <c r="P17" s="27">
        <v>2016</v>
      </c>
      <c r="Q17" s="27">
        <v>1105</v>
      </c>
      <c r="R17" s="27">
        <v>1110</v>
      </c>
      <c r="S17" s="27">
        <v>1115</v>
      </c>
      <c r="T17" s="27">
        <v>1125</v>
      </c>
      <c r="U17" s="27">
        <v>1145</v>
      </c>
      <c r="V17" s="27">
        <v>1150</v>
      </c>
      <c r="W17" s="27">
        <v>1170</v>
      </c>
      <c r="X17" s="27">
        <v>1175</v>
      </c>
      <c r="Y17" s="27">
        <v>1190</v>
      </c>
      <c r="Z17" s="27">
        <v>1195</v>
      </c>
      <c r="AA17" s="27">
        <v>1.039301</v>
      </c>
    </row>
    <row r="18" spans="1:27" x14ac:dyDescent="0.35">
      <c r="A18" s="20" t="s">
        <v>72</v>
      </c>
      <c r="B18" s="20"/>
      <c r="C18" s="3" t="s">
        <v>73</v>
      </c>
      <c r="E18" s="33">
        <f t="shared" si="0"/>
        <v>2020</v>
      </c>
      <c r="F18" s="33"/>
      <c r="G18" s="33"/>
      <c r="H18" s="33"/>
      <c r="I18" s="5"/>
      <c r="J18" s="34" t="s">
        <v>89</v>
      </c>
      <c r="K18" s="35"/>
      <c r="L18" s="35"/>
      <c r="M18" s="35"/>
      <c r="N18" s="36"/>
      <c r="P18" s="27">
        <v>2017</v>
      </c>
      <c r="Q18" s="27">
        <v>1115</v>
      </c>
      <c r="R18" s="27">
        <v>1120</v>
      </c>
      <c r="S18" s="27">
        <v>1125</v>
      </c>
      <c r="T18" s="27">
        <v>1135</v>
      </c>
      <c r="U18" s="27">
        <v>1155</v>
      </c>
      <c r="V18" s="27">
        <v>1160</v>
      </c>
      <c r="W18" s="27">
        <v>1180</v>
      </c>
      <c r="X18" s="27">
        <v>1185</v>
      </c>
      <c r="Y18" s="27">
        <v>1195</v>
      </c>
      <c r="Z18" s="27">
        <v>1205</v>
      </c>
      <c r="AA18" s="27">
        <v>1.034632</v>
      </c>
    </row>
    <row r="19" spans="1:27" x14ac:dyDescent="0.35">
      <c r="A19" s="20" t="s">
        <v>68</v>
      </c>
      <c r="B19" s="21" t="s">
        <v>134</v>
      </c>
      <c r="C19" s="3" t="s">
        <v>69</v>
      </c>
      <c r="E19" s="33">
        <f t="shared" si="0"/>
        <v>2021</v>
      </c>
      <c r="F19" s="33"/>
      <c r="G19" s="33"/>
      <c r="H19" s="33"/>
      <c r="I19" s="5"/>
      <c r="J19" s="353"/>
      <c r="K19" s="354"/>
      <c r="L19" s="354"/>
      <c r="M19" s="354"/>
      <c r="N19" s="355"/>
      <c r="P19" s="27">
        <v>2018</v>
      </c>
      <c r="Q19" s="27">
        <v>1125</v>
      </c>
      <c r="R19" s="27">
        <v>1130</v>
      </c>
      <c r="S19" s="27">
        <v>1140</v>
      </c>
      <c r="T19" s="27">
        <v>1150</v>
      </c>
      <c r="U19" s="27">
        <v>1170</v>
      </c>
      <c r="V19" s="27">
        <v>1175</v>
      </c>
      <c r="W19" s="27">
        <v>1195</v>
      </c>
      <c r="X19" s="27">
        <v>1200</v>
      </c>
      <c r="Y19" s="27">
        <v>1215</v>
      </c>
      <c r="Z19" s="27">
        <v>1215</v>
      </c>
      <c r="AA19" s="27">
        <v>1.038462</v>
      </c>
    </row>
    <row r="20" spans="1:27" ht="21" customHeight="1" x14ac:dyDescent="0.35">
      <c r="A20" s="20" t="s">
        <v>67</v>
      </c>
      <c r="B20" s="20" t="s">
        <v>134</v>
      </c>
      <c r="C20" s="3" t="s">
        <v>70</v>
      </c>
      <c r="E20" s="33">
        <f t="shared" si="0"/>
        <v>2022</v>
      </c>
      <c r="F20" s="33"/>
      <c r="G20" s="33"/>
      <c r="H20" s="33"/>
      <c r="I20" s="5"/>
      <c r="J20" s="356"/>
      <c r="K20" s="357"/>
      <c r="L20" s="357"/>
      <c r="M20" s="357"/>
      <c r="N20" s="358"/>
      <c r="P20" s="27">
        <v>2019</v>
      </c>
      <c r="Q20" s="27">
        <v>1135</v>
      </c>
      <c r="R20" s="27">
        <v>1140</v>
      </c>
      <c r="S20" s="27">
        <v>1150</v>
      </c>
      <c r="T20" s="27">
        <v>1160</v>
      </c>
      <c r="U20" s="27">
        <v>1180</v>
      </c>
      <c r="V20" s="27">
        <v>1185</v>
      </c>
      <c r="W20" s="27">
        <v>1205</v>
      </c>
      <c r="X20" s="27">
        <v>1210</v>
      </c>
      <c r="Y20" s="27">
        <v>1225</v>
      </c>
      <c r="Z20" s="27">
        <v>1230</v>
      </c>
      <c r="AA20" s="27">
        <v>1.0381359999999999</v>
      </c>
    </row>
    <row r="21" spans="1:27" ht="48.75" customHeight="1" x14ac:dyDescent="0.35">
      <c r="A21" s="5" t="s">
        <v>98</v>
      </c>
      <c r="B21" s="72" t="s">
        <v>379</v>
      </c>
      <c r="C21" s="3" t="s">
        <v>58</v>
      </c>
      <c r="E21" s="33">
        <f t="shared" si="0"/>
        <v>2023</v>
      </c>
      <c r="F21" s="33"/>
      <c r="G21" s="33"/>
      <c r="H21" s="33"/>
      <c r="I21" s="5"/>
      <c r="J21" s="359"/>
      <c r="K21" s="360"/>
      <c r="L21" s="360"/>
      <c r="M21" s="360"/>
      <c r="N21" s="361"/>
      <c r="P21" s="27">
        <v>2020</v>
      </c>
      <c r="Q21" s="27">
        <v>1145</v>
      </c>
      <c r="R21" s="27">
        <v>1150</v>
      </c>
      <c r="S21" s="27">
        <v>1155</v>
      </c>
      <c r="T21" s="27">
        <v>1170</v>
      </c>
      <c r="U21" s="27">
        <v>1190</v>
      </c>
      <c r="V21" s="27">
        <v>1195</v>
      </c>
      <c r="W21" s="27">
        <v>1215</v>
      </c>
      <c r="X21" s="27">
        <v>1225</v>
      </c>
      <c r="Y21" s="27">
        <v>1235</v>
      </c>
      <c r="Z21" s="27">
        <v>1240</v>
      </c>
      <c r="AA21" s="27">
        <v>1.0378149999999999</v>
      </c>
    </row>
    <row r="22" spans="1:27" s="2" customFormat="1" x14ac:dyDescent="0.35">
      <c r="A22" s="6" t="s">
        <v>5</v>
      </c>
      <c r="B22" s="22">
        <v>2500000</v>
      </c>
      <c r="C22" s="3" t="s">
        <v>6</v>
      </c>
      <c r="E22" s="33">
        <f t="shared" si="0"/>
        <v>2024</v>
      </c>
      <c r="F22" s="33"/>
      <c r="G22" s="33"/>
      <c r="H22" s="33"/>
      <c r="I22" s="5"/>
      <c r="P22" s="27" t="s">
        <v>78</v>
      </c>
      <c r="Q22" s="27"/>
      <c r="R22" s="27"/>
      <c r="S22" s="27"/>
      <c r="T22" s="27"/>
      <c r="U22" s="27"/>
      <c r="V22" s="27"/>
      <c r="W22" s="27"/>
      <c r="X22" s="27"/>
      <c r="Y22" s="27"/>
      <c r="Z22" s="27"/>
      <c r="AA22" s="27"/>
    </row>
    <row r="23" spans="1:27" s="2" customFormat="1" ht="34.5" customHeight="1" x14ac:dyDescent="0.35">
      <c r="A23" s="5" t="s">
        <v>55</v>
      </c>
      <c r="B23" s="23" t="s">
        <v>191</v>
      </c>
      <c r="C23" s="3" t="s">
        <v>54</v>
      </c>
      <c r="E23" s="33">
        <f t="shared" si="0"/>
        <v>2025</v>
      </c>
      <c r="F23" s="33"/>
      <c r="G23" s="33"/>
      <c r="H23" s="33"/>
      <c r="I23" s="5"/>
      <c r="J23" s="362" t="s">
        <v>96</v>
      </c>
      <c r="K23" s="363"/>
      <c r="L23" s="363"/>
      <c r="M23" s="363"/>
      <c r="N23" s="363"/>
      <c r="P23" s="27" t="s">
        <v>79</v>
      </c>
      <c r="Q23" s="27">
        <v>1030</v>
      </c>
      <c r="R23" s="27">
        <v>1035</v>
      </c>
      <c r="S23" s="27">
        <v>1035</v>
      </c>
      <c r="T23" s="27">
        <v>1035</v>
      </c>
      <c r="U23" s="27">
        <v>1045</v>
      </c>
      <c r="V23" s="27">
        <v>1050</v>
      </c>
      <c r="W23" s="27">
        <v>1055</v>
      </c>
      <c r="X23" s="27">
        <v>1055</v>
      </c>
      <c r="Y23" s="27">
        <v>1060</v>
      </c>
      <c r="Z23" s="27">
        <v>1070</v>
      </c>
      <c r="AA23" s="27">
        <v>1.014354</v>
      </c>
    </row>
    <row r="24" spans="1:27" ht="30.75" customHeight="1" x14ac:dyDescent="0.35">
      <c r="A24" s="5" t="s">
        <v>56</v>
      </c>
      <c r="B24" s="168">
        <f>B22/6</f>
        <v>416666.66666666669</v>
      </c>
      <c r="C24" s="3" t="s">
        <v>57</v>
      </c>
      <c r="E24" s="33">
        <f t="shared" si="0"/>
        <v>2026</v>
      </c>
      <c r="F24" s="33"/>
      <c r="G24" s="33"/>
      <c r="H24" s="33"/>
      <c r="I24" s="5"/>
      <c r="J24" s="362"/>
      <c r="K24" s="363"/>
      <c r="L24" s="363"/>
      <c r="M24" s="363"/>
      <c r="N24" s="363"/>
      <c r="P24" s="27" t="s">
        <v>80</v>
      </c>
      <c r="Q24" s="27">
        <v>1040</v>
      </c>
      <c r="R24" s="27">
        <v>1045</v>
      </c>
      <c r="S24" s="27">
        <v>1045</v>
      </c>
      <c r="T24" s="27">
        <v>1045</v>
      </c>
      <c r="U24" s="27">
        <v>1055</v>
      </c>
      <c r="V24" s="27">
        <v>1060</v>
      </c>
      <c r="W24" s="27">
        <v>1065</v>
      </c>
      <c r="X24" s="27">
        <v>1065</v>
      </c>
      <c r="Y24" s="27">
        <v>1070</v>
      </c>
      <c r="Z24" s="27">
        <v>1080</v>
      </c>
      <c r="AA24" s="27">
        <v>1.0142180000000001</v>
      </c>
    </row>
    <row r="25" spans="1:27" s="2" customFormat="1" x14ac:dyDescent="0.35">
      <c r="A25" s="18"/>
      <c r="B25" s="19"/>
      <c r="C25" s="3"/>
      <c r="E25" s="33">
        <f t="shared" si="0"/>
        <v>2027</v>
      </c>
      <c r="F25" s="33"/>
      <c r="G25" s="33"/>
      <c r="H25" s="33"/>
      <c r="I25" s="5"/>
      <c r="J25" s="362"/>
      <c r="K25" s="363"/>
      <c r="L25" s="363"/>
      <c r="M25" s="363"/>
      <c r="N25" s="363"/>
      <c r="P25" s="27" t="s">
        <v>81</v>
      </c>
      <c r="Q25" s="27">
        <v>1050</v>
      </c>
      <c r="R25" s="27">
        <v>1055</v>
      </c>
      <c r="S25" s="27">
        <v>1055</v>
      </c>
      <c r="T25" s="27">
        <v>1055</v>
      </c>
      <c r="U25" s="27">
        <v>1065</v>
      </c>
      <c r="V25" s="27">
        <v>1070</v>
      </c>
      <c r="W25" s="27">
        <v>1075</v>
      </c>
      <c r="X25" s="27">
        <v>1075</v>
      </c>
      <c r="Y25" s="27">
        <v>1080</v>
      </c>
      <c r="Z25" s="27">
        <v>1095</v>
      </c>
      <c r="AA25" s="27">
        <v>1.0140849999999999</v>
      </c>
    </row>
    <row r="26" spans="1:27" x14ac:dyDescent="0.35">
      <c r="A26" s="387" t="s">
        <v>71</v>
      </c>
      <c r="B26" s="387"/>
      <c r="E26" s="33">
        <f t="shared" si="0"/>
        <v>2028</v>
      </c>
      <c r="F26" s="33"/>
      <c r="G26" s="33"/>
      <c r="H26" s="33"/>
      <c r="I26" s="5"/>
      <c r="P26" s="27" t="s">
        <v>82</v>
      </c>
      <c r="Q26" s="27">
        <v>1055</v>
      </c>
      <c r="R26" s="27">
        <v>1060</v>
      </c>
      <c r="S26" s="27">
        <v>1060</v>
      </c>
      <c r="T26" s="27">
        <v>1060</v>
      </c>
      <c r="U26" s="27">
        <v>1070</v>
      </c>
      <c r="V26" s="27">
        <v>1075</v>
      </c>
      <c r="W26" s="27">
        <v>1080</v>
      </c>
      <c r="X26" s="27">
        <v>1080</v>
      </c>
      <c r="Y26" s="27">
        <v>1085</v>
      </c>
      <c r="Z26" s="27">
        <v>1095</v>
      </c>
      <c r="AA26" s="27">
        <v>1.014019</v>
      </c>
    </row>
    <row r="27" spans="1:27" x14ac:dyDescent="0.35">
      <c r="A27" s="5" t="s">
        <v>28</v>
      </c>
      <c r="B27" s="5"/>
      <c r="E27" s="33">
        <f t="shared" si="0"/>
        <v>2029</v>
      </c>
      <c r="F27" s="33"/>
      <c r="G27" s="33"/>
      <c r="H27" s="33"/>
      <c r="I27" s="5"/>
      <c r="P27" s="27" t="s">
        <v>83</v>
      </c>
      <c r="Q27" s="27">
        <v>1060</v>
      </c>
      <c r="R27" s="27">
        <v>1065</v>
      </c>
      <c r="S27" s="27">
        <v>1065</v>
      </c>
      <c r="T27" s="27">
        <v>1065</v>
      </c>
      <c r="U27" s="27">
        <v>1075</v>
      </c>
      <c r="V27" s="27">
        <v>1080</v>
      </c>
      <c r="W27" s="27">
        <v>1085</v>
      </c>
      <c r="X27" s="27">
        <v>1085</v>
      </c>
      <c r="Y27" s="27">
        <v>1090</v>
      </c>
      <c r="Z27" s="27">
        <v>1110</v>
      </c>
      <c r="AA27" s="27">
        <v>1.0139530000000001</v>
      </c>
    </row>
    <row r="28" spans="1:27" x14ac:dyDescent="0.35">
      <c r="A28" s="5" t="s">
        <v>29</v>
      </c>
      <c r="B28" s="5"/>
      <c r="E28" s="33">
        <f t="shared" si="0"/>
        <v>2030</v>
      </c>
      <c r="F28" s="33"/>
      <c r="G28" s="33"/>
      <c r="H28" s="33"/>
      <c r="I28" s="5"/>
      <c r="P28" s="27" t="s">
        <v>84</v>
      </c>
      <c r="Q28" s="27">
        <v>1065</v>
      </c>
      <c r="R28" s="27">
        <v>1070</v>
      </c>
      <c r="S28" s="27">
        <v>1070</v>
      </c>
      <c r="T28" s="27">
        <v>1070</v>
      </c>
      <c r="U28" s="27">
        <v>1080</v>
      </c>
      <c r="V28" s="27">
        <v>1085</v>
      </c>
      <c r="W28" s="27">
        <v>1090</v>
      </c>
      <c r="X28" s="27">
        <v>1090</v>
      </c>
      <c r="Y28" s="27">
        <v>1100</v>
      </c>
      <c r="Z28" s="27">
        <v>1110</v>
      </c>
      <c r="AA28" s="27">
        <v>1.018519</v>
      </c>
    </row>
    <row r="29" spans="1:27" ht="39.75" customHeight="1" x14ac:dyDescent="0.35">
      <c r="A29" s="5" t="s">
        <v>30</v>
      </c>
      <c r="B29" s="23"/>
      <c r="C29" s="1" t="s">
        <v>43</v>
      </c>
      <c r="E29" s="33">
        <f t="shared" si="0"/>
        <v>2031</v>
      </c>
      <c r="F29" s="33"/>
      <c r="G29" s="33"/>
      <c r="H29" s="33"/>
      <c r="I29" s="5"/>
      <c r="P29" s="27" t="s">
        <v>85</v>
      </c>
      <c r="Q29" s="27">
        <v>1075</v>
      </c>
      <c r="R29" s="27">
        <v>1080</v>
      </c>
      <c r="S29" s="27">
        <v>1080</v>
      </c>
      <c r="T29" s="27">
        <v>1080</v>
      </c>
      <c r="U29" s="27">
        <v>1090</v>
      </c>
      <c r="V29" s="27">
        <v>1095</v>
      </c>
      <c r="W29" s="27">
        <v>1100</v>
      </c>
      <c r="X29" s="27">
        <v>1100</v>
      </c>
      <c r="Y29" s="27">
        <v>1105</v>
      </c>
      <c r="Z29" s="27">
        <v>1120</v>
      </c>
      <c r="AA29" s="27">
        <v>1.0137609999999999</v>
      </c>
    </row>
    <row r="30" spans="1:27" x14ac:dyDescent="0.35">
      <c r="A30" s="5" t="s">
        <v>44</v>
      </c>
      <c r="B30" s="5"/>
      <c r="E30" s="33">
        <f t="shared" si="0"/>
        <v>2032</v>
      </c>
      <c r="F30" s="33"/>
      <c r="G30" s="33"/>
      <c r="H30" s="33"/>
      <c r="I30" s="5"/>
      <c r="P30" s="27" t="s">
        <v>86</v>
      </c>
      <c r="Q30" s="27">
        <v>1080</v>
      </c>
      <c r="R30" s="27">
        <v>1085</v>
      </c>
      <c r="S30" s="27">
        <v>1085</v>
      </c>
      <c r="T30" s="27">
        <v>1085</v>
      </c>
      <c r="U30" s="27">
        <v>1095</v>
      </c>
      <c r="V30" s="27">
        <v>1100</v>
      </c>
      <c r="W30" s="27">
        <v>1105</v>
      </c>
      <c r="X30" s="27">
        <v>1105</v>
      </c>
      <c r="Y30" s="27">
        <v>1110</v>
      </c>
      <c r="Z30" s="27">
        <v>1120</v>
      </c>
      <c r="AA30" s="27">
        <v>1.0136989999999999</v>
      </c>
    </row>
    <row r="31" spans="1:27" x14ac:dyDescent="0.35">
      <c r="A31" s="5" t="s">
        <v>47</v>
      </c>
      <c r="B31" s="5"/>
      <c r="E31" s="33">
        <f t="shared" si="0"/>
        <v>2033</v>
      </c>
      <c r="F31" s="33"/>
      <c r="G31" s="33"/>
      <c r="H31" s="33"/>
      <c r="I31" s="5"/>
      <c r="P31" s="27" t="s">
        <v>87</v>
      </c>
      <c r="Q31" s="27">
        <v>1085</v>
      </c>
      <c r="R31" s="27">
        <v>1090</v>
      </c>
      <c r="S31" s="27">
        <v>1090</v>
      </c>
      <c r="T31" s="27">
        <v>1090</v>
      </c>
      <c r="U31" s="27">
        <v>1100</v>
      </c>
      <c r="V31" s="27">
        <v>1105</v>
      </c>
      <c r="W31" s="27">
        <v>1110</v>
      </c>
      <c r="X31" s="27">
        <v>1110</v>
      </c>
      <c r="Y31" s="27">
        <v>1115</v>
      </c>
      <c r="Z31" s="27">
        <v>1125</v>
      </c>
      <c r="AA31" s="27">
        <v>1.013636</v>
      </c>
    </row>
    <row r="32" spans="1:27" x14ac:dyDescent="0.35">
      <c r="A32" s="5" t="s">
        <v>45</v>
      </c>
      <c r="B32" s="5"/>
      <c r="P32" s="27" t="s">
        <v>88</v>
      </c>
      <c r="Q32" s="27">
        <v>1090</v>
      </c>
      <c r="R32" s="27">
        <v>1095</v>
      </c>
      <c r="S32" s="27">
        <v>1095</v>
      </c>
      <c r="T32" s="27">
        <v>1095</v>
      </c>
      <c r="U32" s="27">
        <v>1105</v>
      </c>
      <c r="V32" s="27">
        <v>1110</v>
      </c>
      <c r="W32" s="27">
        <v>1115</v>
      </c>
      <c r="X32" s="27">
        <v>1115</v>
      </c>
      <c r="Y32" s="27">
        <v>1120</v>
      </c>
      <c r="Z32" s="27">
        <v>1130</v>
      </c>
      <c r="AA32" s="27">
        <v>1.0135749999999999</v>
      </c>
    </row>
    <row r="33" spans="1:16" x14ac:dyDescent="0.35">
      <c r="A33" s="5" t="s">
        <v>46</v>
      </c>
      <c r="B33" s="5"/>
      <c r="E33" s="32"/>
      <c r="F33" s="32"/>
      <c r="G33" s="32"/>
      <c r="H33" s="32"/>
      <c r="I33" s="2"/>
    </row>
    <row r="34" spans="1:16" s="2" customFormat="1" x14ac:dyDescent="0.35">
      <c r="A34" s="93"/>
      <c r="B34" s="94"/>
      <c r="C34" s="3"/>
      <c r="E34" s="26"/>
      <c r="F34" s="26"/>
      <c r="G34" s="26"/>
      <c r="H34" s="26"/>
      <c r="I34"/>
      <c r="P34" s="136"/>
    </row>
    <row r="35" spans="1:16" x14ac:dyDescent="0.35">
      <c r="A35" s="80"/>
      <c r="B35" s="80"/>
    </row>
    <row r="58" spans="1:2" x14ac:dyDescent="0.35">
      <c r="A58" s="92"/>
      <c r="B58" s="80"/>
    </row>
  </sheetData>
  <mergeCells count="10">
    <mergeCell ref="C1:F1"/>
    <mergeCell ref="J19:N21"/>
    <mergeCell ref="J23:N25"/>
    <mergeCell ref="A26:B26"/>
    <mergeCell ref="A6:B6"/>
    <mergeCell ref="E9:I9"/>
    <mergeCell ref="E10:H10"/>
    <mergeCell ref="J11:N12"/>
    <mergeCell ref="J13:N17"/>
    <mergeCell ref="B16:B17"/>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AD58"/>
  <sheetViews>
    <sheetView zoomScale="80" zoomScaleNormal="80" workbookViewId="0"/>
  </sheetViews>
  <sheetFormatPr defaultRowHeight="14.5" x14ac:dyDescent="0.35"/>
  <cols>
    <col min="1" max="1" width="63.6328125" customWidth="1"/>
    <col min="2" max="2" width="86.6328125" customWidth="1"/>
    <col min="3" max="3" width="44.453125" style="1" customWidth="1"/>
    <col min="5" max="5" width="9.08984375" style="26"/>
    <col min="6" max="6" width="14.453125" style="26" customWidth="1"/>
    <col min="7" max="8" width="15.453125" style="26" customWidth="1"/>
    <col min="9" max="11" width="18" style="26" customWidth="1"/>
    <col min="12" max="12" width="22.90625" customWidth="1"/>
    <col min="19" max="19" width="10.6328125" style="135" customWidth="1"/>
  </cols>
  <sheetData>
    <row r="1" spans="1:30" ht="41.25" customHeight="1" x14ac:dyDescent="0.45">
      <c r="A1" s="125" t="s">
        <v>190</v>
      </c>
      <c r="B1" s="52"/>
      <c r="D1" s="426" t="s">
        <v>688</v>
      </c>
      <c r="E1" s="427"/>
      <c r="F1" s="427"/>
      <c r="G1" s="427"/>
      <c r="H1" s="427"/>
      <c r="I1" s="427"/>
      <c r="J1" s="428"/>
    </row>
    <row r="2" spans="1:30" ht="23.25" customHeight="1" x14ac:dyDescent="0.35">
      <c r="A2" s="130" t="s">
        <v>728</v>
      </c>
      <c r="L2" s="26"/>
      <c r="M2" s="26"/>
      <c r="N2" s="26"/>
      <c r="O2" s="26"/>
      <c r="P2" s="26"/>
      <c r="Q2" s="26"/>
      <c r="R2" s="26"/>
    </row>
    <row r="3" spans="1:30" ht="15" customHeight="1" x14ac:dyDescent="0.35">
      <c r="A3" s="4" t="s">
        <v>8</v>
      </c>
      <c r="B3" s="4"/>
    </row>
    <row r="4" spans="1:30" ht="15" customHeight="1" x14ac:dyDescent="0.35">
      <c r="A4" s="15" t="s">
        <v>9</v>
      </c>
      <c r="B4" s="15"/>
    </row>
    <row r="5" spans="1:30" ht="15.5" x14ac:dyDescent="0.35">
      <c r="C5" s="1" t="s">
        <v>31</v>
      </c>
      <c r="D5" s="62"/>
      <c r="E5" s="61"/>
      <c r="F5" s="61"/>
      <c r="G5" s="61"/>
    </row>
    <row r="6" spans="1:30" x14ac:dyDescent="0.35">
      <c r="A6" s="368" t="s">
        <v>10</v>
      </c>
      <c r="B6" s="369"/>
      <c r="C6" s="3"/>
      <c r="K6" s="26" t="s">
        <v>134</v>
      </c>
    </row>
    <row r="7" spans="1:30" ht="21" customHeight="1" x14ac:dyDescent="0.35">
      <c r="A7" s="6" t="s">
        <v>0</v>
      </c>
      <c r="B7" s="5" t="s">
        <v>190</v>
      </c>
      <c r="C7" s="3"/>
      <c r="F7" s="50" t="s">
        <v>150</v>
      </c>
      <c r="G7" s="50">
        <v>1.01</v>
      </c>
      <c r="H7" s="50"/>
      <c r="I7" s="26" t="s">
        <v>169</v>
      </c>
      <c r="J7" s="60">
        <f>0.8+ 2</f>
        <v>2.8</v>
      </c>
      <c r="K7" s="26" t="s">
        <v>168</v>
      </c>
      <c r="L7" s="59" t="s">
        <v>189</v>
      </c>
    </row>
    <row r="8" spans="1:30" ht="39" customHeight="1" x14ac:dyDescent="0.35">
      <c r="A8" s="6" t="s">
        <v>2</v>
      </c>
      <c r="B8" s="95" t="s">
        <v>188</v>
      </c>
      <c r="C8" s="3"/>
    </row>
    <row r="9" spans="1:30" ht="60" customHeight="1" x14ac:dyDescent="0.35">
      <c r="A9" s="70" t="s">
        <v>257</v>
      </c>
      <c r="B9" s="95" t="s">
        <v>258</v>
      </c>
      <c r="C9" s="3"/>
      <c r="E9" s="370" t="s">
        <v>100</v>
      </c>
      <c r="F9" s="370"/>
      <c r="G9" s="370"/>
      <c r="H9" s="370"/>
      <c r="I9" s="370"/>
      <c r="J9" s="370"/>
      <c r="K9" s="370"/>
      <c r="L9" s="370"/>
    </row>
    <row r="10" spans="1:30" ht="29.5" thickBot="1" x14ac:dyDescent="0.4">
      <c r="A10" s="6" t="s">
        <v>1</v>
      </c>
      <c r="B10" s="5" t="s">
        <v>130</v>
      </c>
      <c r="C10" s="3" t="s">
        <v>48</v>
      </c>
      <c r="E10" s="371" t="s">
        <v>53</v>
      </c>
      <c r="F10" s="372"/>
      <c r="G10" s="372"/>
      <c r="H10" s="372"/>
      <c r="I10" s="373"/>
      <c r="J10" s="109" t="s">
        <v>187</v>
      </c>
      <c r="K10" s="79"/>
      <c r="L10" s="96" t="str">
        <f>B15</f>
        <v>49.7 MW (Summer Rating 477 ACSR)</v>
      </c>
      <c r="M10" t="s">
        <v>74</v>
      </c>
      <c r="S10" s="43" t="s">
        <v>76</v>
      </c>
      <c r="T10" s="43"/>
      <c r="U10" s="43"/>
      <c r="V10" s="43"/>
      <c r="W10" s="43"/>
      <c r="X10" s="43"/>
      <c r="Y10" s="43"/>
      <c r="Z10" s="43"/>
      <c r="AA10" s="43"/>
      <c r="AB10" s="43"/>
      <c r="AC10" s="43"/>
      <c r="AD10" s="43"/>
    </row>
    <row r="11" spans="1:30" ht="63" customHeight="1" thickBot="1" x14ac:dyDescent="0.4">
      <c r="A11" s="71" t="s">
        <v>4</v>
      </c>
      <c r="B11" s="71" t="s">
        <v>102</v>
      </c>
      <c r="C11" s="3" t="s">
        <v>3</v>
      </c>
      <c r="E11" s="37" t="s">
        <v>75</v>
      </c>
      <c r="F11" s="38" t="s">
        <v>147</v>
      </c>
      <c r="G11" s="38" t="s">
        <v>146</v>
      </c>
      <c r="H11" s="38" t="s">
        <v>186</v>
      </c>
      <c r="I11" s="110" t="s">
        <v>90</v>
      </c>
      <c r="J11" s="103" t="s">
        <v>185</v>
      </c>
      <c r="K11" s="38" t="s">
        <v>144</v>
      </c>
      <c r="L11" s="38" t="s">
        <v>184</v>
      </c>
      <c r="M11" s="362" t="s">
        <v>92</v>
      </c>
      <c r="N11" s="374"/>
      <c r="O11" s="374"/>
      <c r="P11" s="374"/>
      <c r="Q11" s="374"/>
      <c r="S11" s="43" t="s">
        <v>77</v>
      </c>
      <c r="T11" s="48">
        <v>0.9</v>
      </c>
      <c r="U11" s="46">
        <v>0.8</v>
      </c>
      <c r="V11" s="46">
        <v>0.7</v>
      </c>
      <c r="W11" s="47">
        <v>0.6</v>
      </c>
      <c r="X11" s="48">
        <v>0.5</v>
      </c>
      <c r="Y11" s="46">
        <v>0.4</v>
      </c>
      <c r="Z11" s="46">
        <v>0.3</v>
      </c>
      <c r="AA11" s="46">
        <v>0.2</v>
      </c>
      <c r="AB11" s="46">
        <v>0.1</v>
      </c>
      <c r="AC11" s="46">
        <v>0.05</v>
      </c>
      <c r="AD11" s="45">
        <v>18537</v>
      </c>
    </row>
    <row r="12" spans="1:30" ht="57.75" customHeight="1" x14ac:dyDescent="0.35">
      <c r="A12" s="20" t="s">
        <v>49</v>
      </c>
      <c r="B12" s="108" t="s">
        <v>769</v>
      </c>
      <c r="C12" s="3"/>
      <c r="E12" s="33">
        <v>2013</v>
      </c>
      <c r="F12" s="104" t="s">
        <v>137</v>
      </c>
      <c r="G12" s="104">
        <f>44.95*$G$7+((0.8+0.295)*0.9)</f>
        <v>46.385000000000005</v>
      </c>
      <c r="H12" s="104">
        <f>+G12-(J7*0.5)</f>
        <v>44.985000000000007</v>
      </c>
      <c r="I12" s="111">
        <f>+G12+(1)</f>
        <v>47.385000000000005</v>
      </c>
      <c r="J12" s="105">
        <f>+I12-(J7*0.5)</f>
        <v>45.985000000000007</v>
      </c>
      <c r="K12" s="112" t="s">
        <v>134</v>
      </c>
      <c r="L12" s="112">
        <f t="shared" ref="L12:L23" si="0">+J12-49.7</f>
        <v>-3.7149999999999963</v>
      </c>
      <c r="M12" s="362"/>
      <c r="N12" s="374"/>
      <c r="O12" s="374"/>
      <c r="P12" s="374"/>
      <c r="Q12" s="374"/>
      <c r="S12" s="43">
        <v>2011</v>
      </c>
      <c r="T12" s="43">
        <v>1030</v>
      </c>
      <c r="U12" s="43">
        <v>1035</v>
      </c>
      <c r="V12" s="43">
        <v>1040</v>
      </c>
      <c r="W12" s="43">
        <v>1050</v>
      </c>
      <c r="X12" s="43">
        <v>1070</v>
      </c>
      <c r="Y12" s="43">
        <v>1075</v>
      </c>
      <c r="Z12" s="43">
        <v>1090</v>
      </c>
      <c r="AA12" s="43">
        <v>1095</v>
      </c>
      <c r="AB12" s="43">
        <v>1110</v>
      </c>
      <c r="AC12" s="43">
        <v>1110</v>
      </c>
      <c r="AD12" s="43">
        <v>1.0373829999999999</v>
      </c>
    </row>
    <row r="13" spans="1:30" ht="15" customHeight="1" x14ac:dyDescent="0.35">
      <c r="A13" s="20" t="s">
        <v>50</v>
      </c>
      <c r="B13" s="20" t="s">
        <v>404</v>
      </c>
      <c r="C13" s="3"/>
      <c r="E13" s="33">
        <f t="shared" ref="E13:E31" si="1">+E12+1</f>
        <v>2014</v>
      </c>
      <c r="F13" s="104" t="s">
        <v>137</v>
      </c>
      <c r="G13" s="104">
        <f t="shared" ref="G13:G22" si="2">+G12*$G$7</f>
        <v>46.848850000000006</v>
      </c>
      <c r="H13" s="104">
        <f t="shared" ref="H13:H22" si="3">+H12*$G$7</f>
        <v>45.434850000000004</v>
      </c>
      <c r="I13" s="113">
        <f t="shared" ref="I13:I22" si="4">+I12*$G$7</f>
        <v>47.858850000000004</v>
      </c>
      <c r="J13" s="114">
        <f t="shared" ref="J13:J22" si="5">+J12*$G$7</f>
        <v>46.44485000000001</v>
      </c>
      <c r="K13" s="112" t="s">
        <v>134</v>
      </c>
      <c r="L13" s="112">
        <f t="shared" si="0"/>
        <v>-3.2551499999999933</v>
      </c>
      <c r="M13" s="375" t="s">
        <v>91</v>
      </c>
      <c r="N13" s="376"/>
      <c r="O13" s="376"/>
      <c r="P13" s="376"/>
      <c r="Q13" s="376"/>
      <c r="S13" s="43">
        <v>2012</v>
      </c>
      <c r="T13" s="43">
        <v>1050</v>
      </c>
      <c r="U13" s="43">
        <v>1055</v>
      </c>
      <c r="V13" s="43">
        <v>1060</v>
      </c>
      <c r="W13" s="43">
        <v>1070</v>
      </c>
      <c r="X13" s="43">
        <v>1090</v>
      </c>
      <c r="Y13" s="43">
        <v>1095</v>
      </c>
      <c r="Z13" s="43">
        <v>1115</v>
      </c>
      <c r="AA13" s="43">
        <v>1120</v>
      </c>
      <c r="AB13" s="43">
        <v>1125</v>
      </c>
      <c r="AC13" s="43">
        <v>1135</v>
      </c>
      <c r="AD13" s="43">
        <v>1.0321100000000001</v>
      </c>
    </row>
    <row r="14" spans="1:30" x14ac:dyDescent="0.35">
      <c r="A14" s="20" t="s">
        <v>51</v>
      </c>
      <c r="B14" s="108" t="s">
        <v>689</v>
      </c>
      <c r="C14" s="3" t="s">
        <v>52</v>
      </c>
      <c r="E14" s="33">
        <f t="shared" si="1"/>
        <v>2015</v>
      </c>
      <c r="F14" s="104" t="s">
        <v>137</v>
      </c>
      <c r="G14" s="104">
        <f t="shared" si="2"/>
        <v>47.317338500000005</v>
      </c>
      <c r="H14" s="104">
        <f t="shared" si="3"/>
        <v>45.889198500000006</v>
      </c>
      <c r="I14" s="113">
        <f t="shared" si="4"/>
        <v>48.337438500000005</v>
      </c>
      <c r="J14" s="114">
        <f t="shared" si="5"/>
        <v>46.909298500000013</v>
      </c>
      <c r="K14" s="112" t="str">
        <f>+K13</f>
        <v xml:space="preserve"> </v>
      </c>
      <c r="L14" s="112">
        <f t="shared" si="0"/>
        <v>-2.7907014999999902</v>
      </c>
      <c r="M14" s="375"/>
      <c r="N14" s="376"/>
      <c r="O14" s="376"/>
      <c r="P14" s="376"/>
      <c r="Q14" s="376"/>
      <c r="S14" s="43">
        <v>2013</v>
      </c>
      <c r="T14" s="43">
        <v>1065</v>
      </c>
      <c r="U14" s="43">
        <v>1070</v>
      </c>
      <c r="V14" s="43">
        <v>1075</v>
      </c>
      <c r="W14" s="43">
        <v>1085</v>
      </c>
      <c r="X14" s="43">
        <v>1105</v>
      </c>
      <c r="Y14" s="43">
        <v>1110</v>
      </c>
      <c r="Z14" s="43">
        <v>1130</v>
      </c>
      <c r="AA14" s="43">
        <v>1135</v>
      </c>
      <c r="AB14" s="43">
        <v>1150</v>
      </c>
      <c r="AC14" s="43">
        <v>1150</v>
      </c>
      <c r="AD14" s="43">
        <v>1.040724</v>
      </c>
    </row>
    <row r="15" spans="1:30" ht="21.75" customHeight="1" x14ac:dyDescent="0.35">
      <c r="A15" s="20" t="s">
        <v>53</v>
      </c>
      <c r="B15" s="108" t="s">
        <v>183</v>
      </c>
      <c r="C15" s="3"/>
      <c r="E15" s="33">
        <f t="shared" si="1"/>
        <v>2016</v>
      </c>
      <c r="F15" s="104" t="s">
        <v>137</v>
      </c>
      <c r="G15" s="104">
        <f t="shared" si="2"/>
        <v>47.790511885000008</v>
      </c>
      <c r="H15" s="111">
        <f t="shared" si="3"/>
        <v>46.348090485000007</v>
      </c>
      <c r="I15" s="111">
        <f t="shared" si="4"/>
        <v>48.820812885000002</v>
      </c>
      <c r="J15" s="114">
        <f t="shared" si="5"/>
        <v>47.378391485000016</v>
      </c>
      <c r="K15" s="105"/>
      <c r="L15" s="112">
        <f t="shared" si="0"/>
        <v>-2.321608514999987</v>
      </c>
      <c r="M15" s="375"/>
      <c r="N15" s="376"/>
      <c r="O15" s="376"/>
      <c r="P15" s="376"/>
      <c r="Q15" s="376"/>
      <c r="S15" s="43">
        <v>2014</v>
      </c>
      <c r="T15" s="43">
        <v>1080</v>
      </c>
      <c r="U15" s="43">
        <v>1085</v>
      </c>
      <c r="V15" s="43">
        <v>1090</v>
      </c>
      <c r="W15" s="43">
        <v>1100</v>
      </c>
      <c r="X15" s="43">
        <v>1120</v>
      </c>
      <c r="Y15" s="43">
        <v>1125</v>
      </c>
      <c r="Z15" s="43">
        <v>1145</v>
      </c>
      <c r="AA15" s="43">
        <v>1150</v>
      </c>
      <c r="AB15" s="43">
        <v>1165</v>
      </c>
      <c r="AC15" s="43">
        <v>1170</v>
      </c>
      <c r="AD15" s="43">
        <v>1.040179</v>
      </c>
    </row>
    <row r="16" spans="1:30" x14ac:dyDescent="0.35">
      <c r="A16" s="89" t="s">
        <v>41</v>
      </c>
      <c r="B16" s="396" t="s">
        <v>182</v>
      </c>
      <c r="E16" s="33">
        <f t="shared" si="1"/>
        <v>2017</v>
      </c>
      <c r="F16" s="104" t="s">
        <v>137</v>
      </c>
      <c r="G16" s="104">
        <f t="shared" si="2"/>
        <v>48.268417003850011</v>
      </c>
      <c r="H16" s="104">
        <f t="shared" si="3"/>
        <v>46.811571389850009</v>
      </c>
      <c r="I16" s="111">
        <f t="shared" si="4"/>
        <v>49.30902101385</v>
      </c>
      <c r="J16" s="105">
        <f t="shared" si="5"/>
        <v>47.852175399850019</v>
      </c>
      <c r="K16" s="105"/>
      <c r="L16" s="112">
        <f t="shared" si="0"/>
        <v>-1.8478246001499841</v>
      </c>
      <c r="M16" s="375"/>
      <c r="N16" s="376"/>
      <c r="O16" s="376"/>
      <c r="P16" s="376"/>
      <c r="Q16" s="376"/>
      <c r="S16" s="43">
        <v>2015</v>
      </c>
      <c r="T16" s="43">
        <v>1095</v>
      </c>
      <c r="U16" s="43">
        <v>1100</v>
      </c>
      <c r="V16" s="43">
        <v>1105</v>
      </c>
      <c r="W16" s="43">
        <v>1115</v>
      </c>
      <c r="X16" s="43">
        <v>1135</v>
      </c>
      <c r="Y16" s="43">
        <v>1140</v>
      </c>
      <c r="Z16" s="43">
        <v>1160</v>
      </c>
      <c r="AA16" s="43">
        <v>1165</v>
      </c>
      <c r="AB16" s="43">
        <v>1170</v>
      </c>
      <c r="AC16" s="43">
        <v>1180</v>
      </c>
      <c r="AD16" s="43">
        <v>1.030837</v>
      </c>
    </row>
    <row r="17" spans="1:30" ht="60.75" customHeight="1" x14ac:dyDescent="0.35">
      <c r="A17" s="89" t="s">
        <v>7</v>
      </c>
      <c r="B17" s="397"/>
      <c r="C17" s="3" t="s">
        <v>21</v>
      </c>
      <c r="E17" s="33">
        <f t="shared" si="1"/>
        <v>2018</v>
      </c>
      <c r="F17" s="104" t="s">
        <v>137</v>
      </c>
      <c r="G17" s="104">
        <f t="shared" si="2"/>
        <v>48.751101173888514</v>
      </c>
      <c r="H17" s="104">
        <f t="shared" si="3"/>
        <v>47.279687103748508</v>
      </c>
      <c r="I17" s="111">
        <f t="shared" si="4"/>
        <v>49.802111223988497</v>
      </c>
      <c r="J17" s="105">
        <f t="shared" si="5"/>
        <v>48.330697153848519</v>
      </c>
      <c r="K17" s="105"/>
      <c r="L17" s="112">
        <f t="shared" si="0"/>
        <v>-1.3693028461514842</v>
      </c>
      <c r="M17" s="377"/>
      <c r="N17" s="378"/>
      <c r="O17" s="378"/>
      <c r="P17" s="378"/>
      <c r="Q17" s="378"/>
      <c r="S17" s="43">
        <v>2016</v>
      </c>
      <c r="T17" s="43">
        <v>1105</v>
      </c>
      <c r="U17" s="43">
        <v>1110</v>
      </c>
      <c r="V17" s="43">
        <v>1115</v>
      </c>
      <c r="W17" s="43">
        <v>1125</v>
      </c>
      <c r="X17" s="43">
        <v>1145</v>
      </c>
      <c r="Y17" s="43">
        <v>1150</v>
      </c>
      <c r="Z17" s="43">
        <v>1170</v>
      </c>
      <c r="AA17" s="43">
        <v>1175</v>
      </c>
      <c r="AB17" s="43">
        <v>1190</v>
      </c>
      <c r="AC17" s="43">
        <v>1195</v>
      </c>
      <c r="AD17" s="43">
        <v>1.039301</v>
      </c>
    </row>
    <row r="18" spans="1:30" x14ac:dyDescent="0.35">
      <c r="A18" s="89" t="s">
        <v>72</v>
      </c>
      <c r="B18" s="89" t="s">
        <v>130</v>
      </c>
      <c r="C18" s="3" t="s">
        <v>73</v>
      </c>
      <c r="E18" s="33">
        <f t="shared" si="1"/>
        <v>2019</v>
      </c>
      <c r="F18" s="104" t="s">
        <v>137</v>
      </c>
      <c r="G18" s="104">
        <f t="shared" si="2"/>
        <v>49.238612185627403</v>
      </c>
      <c r="H18" s="104">
        <f t="shared" si="3"/>
        <v>47.752483974785996</v>
      </c>
      <c r="I18" s="111">
        <f t="shared" si="4"/>
        <v>50.30013233622838</v>
      </c>
      <c r="J18" s="105">
        <f t="shared" si="5"/>
        <v>48.814004125387001</v>
      </c>
      <c r="K18" s="105"/>
      <c r="L18" s="112">
        <f t="shared" si="0"/>
        <v>-0.88599587461300189</v>
      </c>
      <c r="M18" s="34" t="s">
        <v>89</v>
      </c>
      <c r="N18" s="35"/>
      <c r="O18" s="35"/>
      <c r="P18" s="35"/>
      <c r="Q18" s="36"/>
      <c r="S18" s="43">
        <v>2017</v>
      </c>
      <c r="T18" s="43">
        <v>1115</v>
      </c>
      <c r="U18" s="43">
        <v>1120</v>
      </c>
      <c r="V18" s="43">
        <v>1125</v>
      </c>
      <c r="W18" s="43">
        <v>1135</v>
      </c>
      <c r="X18" s="43">
        <v>1155</v>
      </c>
      <c r="Y18" s="43">
        <v>1160</v>
      </c>
      <c r="Z18" s="43">
        <v>1180</v>
      </c>
      <c r="AA18" s="43">
        <v>1185</v>
      </c>
      <c r="AB18" s="43">
        <v>1195</v>
      </c>
      <c r="AC18" s="43">
        <v>1205</v>
      </c>
      <c r="AD18" s="43">
        <v>1.034632</v>
      </c>
    </row>
    <row r="19" spans="1:30" x14ac:dyDescent="0.35">
      <c r="A19" s="89" t="s">
        <v>68</v>
      </c>
      <c r="B19" s="90" t="s">
        <v>181</v>
      </c>
      <c r="C19" s="3" t="s">
        <v>69</v>
      </c>
      <c r="E19" s="33">
        <f t="shared" si="1"/>
        <v>2020</v>
      </c>
      <c r="F19" s="104" t="s">
        <v>137</v>
      </c>
      <c r="G19" s="104">
        <f t="shared" si="2"/>
        <v>49.730998307483681</v>
      </c>
      <c r="H19" s="104">
        <f t="shared" si="3"/>
        <v>48.230008814533853</v>
      </c>
      <c r="I19" s="104">
        <f t="shared" si="4"/>
        <v>50.803133659590664</v>
      </c>
      <c r="J19" s="105">
        <f t="shared" si="5"/>
        <v>49.302144166640872</v>
      </c>
      <c r="K19" s="105"/>
      <c r="L19" s="112">
        <f t="shared" si="0"/>
        <v>-0.39785583335913088</v>
      </c>
      <c r="M19" s="432" t="s">
        <v>180</v>
      </c>
      <c r="N19" s="433"/>
      <c r="O19" s="433"/>
      <c r="P19" s="433"/>
      <c r="Q19" s="434"/>
      <c r="S19" s="43">
        <v>2018</v>
      </c>
      <c r="T19" s="43">
        <v>1125</v>
      </c>
      <c r="U19" s="43">
        <v>1130</v>
      </c>
      <c r="V19" s="43">
        <v>1140</v>
      </c>
      <c r="W19" s="43">
        <v>1150</v>
      </c>
      <c r="X19" s="43">
        <v>1170</v>
      </c>
      <c r="Y19" s="43">
        <v>1175</v>
      </c>
      <c r="Z19" s="43">
        <v>1195</v>
      </c>
      <c r="AA19" s="43">
        <v>1200</v>
      </c>
      <c r="AB19" s="43">
        <v>1215</v>
      </c>
      <c r="AC19" s="43">
        <v>1215</v>
      </c>
      <c r="AD19" s="43">
        <v>1.038462</v>
      </c>
    </row>
    <row r="20" spans="1:30" ht="21" customHeight="1" x14ac:dyDescent="0.35">
      <c r="A20" s="89" t="s">
        <v>67</v>
      </c>
      <c r="B20" s="89" t="s">
        <v>179</v>
      </c>
      <c r="C20" s="3" t="s">
        <v>70</v>
      </c>
      <c r="E20" s="33">
        <f t="shared" si="1"/>
        <v>2021</v>
      </c>
      <c r="F20" s="104" t="s">
        <v>137</v>
      </c>
      <c r="G20" s="104">
        <f t="shared" si="2"/>
        <v>50.228308290558516</v>
      </c>
      <c r="H20" s="104">
        <f t="shared" si="3"/>
        <v>48.71230890267919</v>
      </c>
      <c r="I20" s="111">
        <f t="shared" si="4"/>
        <v>51.311164996186569</v>
      </c>
      <c r="J20" s="105">
        <f t="shared" si="5"/>
        <v>49.795165608307279</v>
      </c>
      <c r="K20" s="105"/>
      <c r="L20" s="112">
        <f t="shared" si="0"/>
        <v>9.5165608307276273E-2</v>
      </c>
      <c r="M20" s="435"/>
      <c r="N20" s="436"/>
      <c r="O20" s="436"/>
      <c r="P20" s="436"/>
      <c r="Q20" s="437"/>
      <c r="S20" s="43">
        <v>2019</v>
      </c>
      <c r="T20" s="43">
        <v>1135</v>
      </c>
      <c r="U20" s="43">
        <v>1140</v>
      </c>
      <c r="V20" s="43">
        <v>1150</v>
      </c>
      <c r="W20" s="43">
        <v>1160</v>
      </c>
      <c r="X20" s="43">
        <v>1180</v>
      </c>
      <c r="Y20" s="43">
        <v>1185</v>
      </c>
      <c r="Z20" s="43">
        <v>1205</v>
      </c>
      <c r="AA20" s="43">
        <v>1210</v>
      </c>
      <c r="AB20" s="43">
        <v>1225</v>
      </c>
      <c r="AC20" s="43">
        <v>1230</v>
      </c>
      <c r="AD20" s="43">
        <v>1.0381359999999999</v>
      </c>
    </row>
    <row r="21" spans="1:30" ht="48.75" customHeight="1" x14ac:dyDescent="0.35">
      <c r="A21" s="71" t="s">
        <v>98</v>
      </c>
      <c r="B21" s="100">
        <v>2021</v>
      </c>
      <c r="C21" s="3" t="s">
        <v>58</v>
      </c>
      <c r="E21" s="33">
        <f t="shared" si="1"/>
        <v>2022</v>
      </c>
      <c r="F21" s="104" t="s">
        <v>137</v>
      </c>
      <c r="G21" s="104">
        <f t="shared" si="2"/>
        <v>50.730591373464101</v>
      </c>
      <c r="H21" s="104">
        <f t="shared" si="3"/>
        <v>49.199431991705985</v>
      </c>
      <c r="I21" s="104">
        <f t="shared" si="4"/>
        <v>51.824276646148434</v>
      </c>
      <c r="J21" s="104">
        <f t="shared" si="5"/>
        <v>50.293117264390354</v>
      </c>
      <c r="K21" s="104" t="s">
        <v>134</v>
      </c>
      <c r="L21" s="112">
        <f t="shared" si="0"/>
        <v>0.59311726439035084</v>
      </c>
      <c r="M21" s="438"/>
      <c r="N21" s="439"/>
      <c r="O21" s="439"/>
      <c r="P21" s="439"/>
      <c r="Q21" s="440"/>
      <c r="S21" s="43">
        <v>2020</v>
      </c>
      <c r="T21" s="43">
        <v>1145</v>
      </c>
      <c r="U21" s="43">
        <v>1150</v>
      </c>
      <c r="V21" s="43">
        <v>1155</v>
      </c>
      <c r="W21" s="43">
        <v>1170</v>
      </c>
      <c r="X21" s="43">
        <v>1190</v>
      </c>
      <c r="Y21" s="43">
        <v>1195</v>
      </c>
      <c r="Z21" s="43">
        <v>1215</v>
      </c>
      <c r="AA21" s="43">
        <v>1225</v>
      </c>
      <c r="AB21" s="43">
        <v>1235</v>
      </c>
      <c r="AC21" s="43">
        <v>1240</v>
      </c>
      <c r="AD21" s="43">
        <v>1.0378149999999999</v>
      </c>
    </row>
    <row r="22" spans="1:30" s="2" customFormat="1" x14ac:dyDescent="0.35">
      <c r="A22" s="71" t="s">
        <v>5</v>
      </c>
      <c r="B22" s="101">
        <v>2500000</v>
      </c>
      <c r="C22" s="3" t="s">
        <v>6</v>
      </c>
      <c r="E22" s="33">
        <f t="shared" si="1"/>
        <v>2023</v>
      </c>
      <c r="F22" s="104" t="s">
        <v>137</v>
      </c>
      <c r="G22" s="104">
        <f t="shared" si="2"/>
        <v>51.237897287198741</v>
      </c>
      <c r="H22" s="104">
        <f t="shared" si="3"/>
        <v>49.691426311623047</v>
      </c>
      <c r="I22" s="104">
        <f t="shared" si="4"/>
        <v>52.342519412609917</v>
      </c>
      <c r="J22" s="111">
        <f t="shared" si="5"/>
        <v>50.796048437034258</v>
      </c>
      <c r="K22" s="104" t="s">
        <v>134</v>
      </c>
      <c r="L22" s="112">
        <f t="shared" si="0"/>
        <v>1.0960484370342556</v>
      </c>
      <c r="S22" s="43" t="s">
        <v>78</v>
      </c>
      <c r="T22" s="43"/>
      <c r="U22" s="43"/>
      <c r="V22" s="43"/>
      <c r="W22" s="43"/>
      <c r="X22" s="43"/>
      <c r="Y22" s="43"/>
      <c r="Z22" s="43"/>
      <c r="AA22" s="43"/>
      <c r="AB22" s="43"/>
      <c r="AC22" s="43"/>
      <c r="AD22" s="43"/>
    </row>
    <row r="23" spans="1:30" s="2" customFormat="1" ht="34.5" customHeight="1" x14ac:dyDescent="0.35">
      <c r="A23" s="71" t="s">
        <v>55</v>
      </c>
      <c r="B23" s="102" t="s">
        <v>178</v>
      </c>
      <c r="C23" s="3" t="s">
        <v>54</v>
      </c>
      <c r="E23" s="33">
        <f t="shared" si="1"/>
        <v>2024</v>
      </c>
      <c r="F23" s="104" t="s">
        <v>137</v>
      </c>
      <c r="G23" s="104"/>
      <c r="H23" s="104">
        <f>+H22*$G$7</f>
        <v>50.188340574739279</v>
      </c>
      <c r="I23" s="104">
        <f>+I22*$G$7</f>
        <v>52.865944606736015</v>
      </c>
      <c r="J23" s="111">
        <f>+J22*$G$7</f>
        <v>51.304008921404602</v>
      </c>
      <c r="K23" s="104"/>
      <c r="L23" s="112">
        <f t="shared" si="0"/>
        <v>1.6040089214045992</v>
      </c>
      <c r="M23" s="362" t="s">
        <v>96</v>
      </c>
      <c r="N23" s="363"/>
      <c r="O23" s="363"/>
      <c r="P23" s="363"/>
      <c r="Q23" s="363"/>
      <c r="S23" s="43" t="s">
        <v>79</v>
      </c>
      <c r="T23" s="43">
        <v>1030</v>
      </c>
      <c r="U23" s="43">
        <v>1035</v>
      </c>
      <c r="V23" s="43">
        <v>1035</v>
      </c>
      <c r="W23" s="43">
        <v>1035</v>
      </c>
      <c r="X23" s="43">
        <v>1045</v>
      </c>
      <c r="Y23" s="43">
        <v>1050</v>
      </c>
      <c r="Z23" s="43">
        <v>1055</v>
      </c>
      <c r="AA23" s="43">
        <v>1055</v>
      </c>
      <c r="AB23" s="43">
        <v>1060</v>
      </c>
      <c r="AC23" s="43">
        <v>1070</v>
      </c>
      <c r="AD23" s="43">
        <v>1.014354</v>
      </c>
    </row>
    <row r="24" spans="1:30" ht="30.75" customHeight="1" x14ac:dyDescent="0.35">
      <c r="A24" s="71" t="s">
        <v>56</v>
      </c>
      <c r="B24" s="101">
        <f>+B22/6</f>
        <v>416666.66666666669</v>
      </c>
      <c r="C24" s="3" t="s">
        <v>57</v>
      </c>
      <c r="E24" s="33">
        <f t="shared" si="1"/>
        <v>2025</v>
      </c>
      <c r="F24" s="104"/>
      <c r="G24" s="104"/>
      <c r="H24" s="104"/>
      <c r="I24" s="104"/>
      <c r="J24" s="104"/>
      <c r="K24" s="104"/>
      <c r="L24" s="107"/>
      <c r="M24" s="362"/>
      <c r="N24" s="363"/>
      <c r="O24" s="363"/>
      <c r="P24" s="363"/>
      <c r="Q24" s="363"/>
      <c r="S24" s="43" t="s">
        <v>80</v>
      </c>
      <c r="T24" s="43">
        <v>1040</v>
      </c>
      <c r="U24" s="43">
        <v>1045</v>
      </c>
      <c r="V24" s="43">
        <v>1045</v>
      </c>
      <c r="W24" s="43">
        <v>1045</v>
      </c>
      <c r="X24" s="43">
        <v>1055</v>
      </c>
      <c r="Y24" s="43">
        <v>1060</v>
      </c>
      <c r="Z24" s="43">
        <v>1065</v>
      </c>
      <c r="AA24" s="43">
        <v>1065</v>
      </c>
      <c r="AB24" s="43">
        <v>1070</v>
      </c>
      <c r="AC24" s="43">
        <v>1080</v>
      </c>
      <c r="AD24" s="43">
        <v>1.0142180000000001</v>
      </c>
    </row>
    <row r="25" spans="1:30" s="2" customFormat="1" x14ac:dyDescent="0.35">
      <c r="A25" s="75"/>
      <c r="B25" s="76"/>
      <c r="C25" s="3"/>
      <c r="E25" s="33">
        <f t="shared" si="1"/>
        <v>2026</v>
      </c>
      <c r="F25" s="104"/>
      <c r="G25" s="104"/>
      <c r="H25" s="104"/>
      <c r="I25" s="104"/>
      <c r="J25" s="104"/>
      <c r="K25" s="104"/>
      <c r="L25" s="107"/>
      <c r="M25" s="362"/>
      <c r="N25" s="363"/>
      <c r="O25" s="363"/>
      <c r="P25" s="363"/>
      <c r="Q25" s="363"/>
      <c r="S25" s="43" t="s">
        <v>81</v>
      </c>
      <c r="T25" s="43">
        <v>1050</v>
      </c>
      <c r="U25" s="43">
        <v>1055</v>
      </c>
      <c r="V25" s="43">
        <v>1055</v>
      </c>
      <c r="W25" s="43">
        <v>1055</v>
      </c>
      <c r="X25" s="43">
        <v>1065</v>
      </c>
      <c r="Y25" s="43">
        <v>1070</v>
      </c>
      <c r="Z25" s="43">
        <v>1075</v>
      </c>
      <c r="AA25" s="43">
        <v>1075</v>
      </c>
      <c r="AB25" s="43">
        <v>1080</v>
      </c>
      <c r="AC25" s="43">
        <v>1095</v>
      </c>
      <c r="AD25" s="43">
        <v>1.0140849999999999</v>
      </c>
    </row>
    <row r="26" spans="1:30" x14ac:dyDescent="0.35">
      <c r="A26" s="441" t="s">
        <v>71</v>
      </c>
      <c r="B26" s="441"/>
      <c r="E26" s="33">
        <f t="shared" si="1"/>
        <v>2027</v>
      </c>
      <c r="F26" s="104"/>
      <c r="G26" s="104"/>
      <c r="H26" s="104"/>
      <c r="I26" s="104"/>
      <c r="J26" s="104"/>
      <c r="K26" s="104"/>
      <c r="L26" s="107"/>
      <c r="S26" s="43" t="s">
        <v>82</v>
      </c>
      <c r="T26" s="43">
        <v>1055</v>
      </c>
      <c r="U26" s="43">
        <v>1060</v>
      </c>
      <c r="V26" s="43">
        <v>1060</v>
      </c>
      <c r="W26" s="43">
        <v>1060</v>
      </c>
      <c r="X26" s="43">
        <v>1070</v>
      </c>
      <c r="Y26" s="43">
        <v>1075</v>
      </c>
      <c r="Z26" s="43">
        <v>1080</v>
      </c>
      <c r="AA26" s="43">
        <v>1080</v>
      </c>
      <c r="AB26" s="43">
        <v>1085</v>
      </c>
      <c r="AC26" s="43">
        <v>1095</v>
      </c>
      <c r="AD26" s="43">
        <v>1.014019</v>
      </c>
    </row>
    <row r="27" spans="1:30" x14ac:dyDescent="0.35">
      <c r="A27" s="5" t="s">
        <v>28</v>
      </c>
      <c r="B27" s="5"/>
      <c r="E27" s="33">
        <f t="shared" si="1"/>
        <v>2028</v>
      </c>
      <c r="F27" s="104"/>
      <c r="G27" s="104"/>
      <c r="H27" s="104"/>
      <c r="I27" s="104"/>
      <c r="J27" s="104"/>
      <c r="K27" s="104"/>
      <c r="L27" s="107"/>
      <c r="S27" s="43" t="s">
        <v>83</v>
      </c>
      <c r="T27" s="43">
        <v>1060</v>
      </c>
      <c r="U27" s="43">
        <v>1065</v>
      </c>
      <c r="V27" s="43">
        <v>1065</v>
      </c>
      <c r="W27" s="43">
        <v>1065</v>
      </c>
      <c r="X27" s="43">
        <v>1075</v>
      </c>
      <c r="Y27" s="43">
        <v>1080</v>
      </c>
      <c r="Z27" s="43">
        <v>1085</v>
      </c>
      <c r="AA27" s="43">
        <v>1085</v>
      </c>
      <c r="AB27" s="43">
        <v>1090</v>
      </c>
      <c r="AC27" s="43">
        <v>1110</v>
      </c>
      <c r="AD27" s="43">
        <v>1.0139530000000001</v>
      </c>
    </row>
    <row r="28" spans="1:30" x14ac:dyDescent="0.35">
      <c r="A28" s="5" t="s">
        <v>29</v>
      </c>
      <c r="B28" s="5"/>
      <c r="E28" s="33">
        <f t="shared" si="1"/>
        <v>2029</v>
      </c>
      <c r="F28" s="104"/>
      <c r="G28" s="104"/>
      <c r="H28" s="104"/>
      <c r="I28" s="104"/>
      <c r="J28" s="104"/>
      <c r="K28" s="104"/>
      <c r="L28" s="107"/>
      <c r="S28" s="43" t="s">
        <v>84</v>
      </c>
      <c r="T28" s="43">
        <v>1065</v>
      </c>
      <c r="U28" s="43">
        <v>1070</v>
      </c>
      <c r="V28" s="43">
        <v>1070</v>
      </c>
      <c r="W28" s="43">
        <v>1070</v>
      </c>
      <c r="X28" s="43">
        <v>1080</v>
      </c>
      <c r="Y28" s="43">
        <v>1085</v>
      </c>
      <c r="Z28" s="43">
        <v>1090</v>
      </c>
      <c r="AA28" s="43">
        <v>1090</v>
      </c>
      <c r="AB28" s="43">
        <v>1100</v>
      </c>
      <c r="AC28" s="43">
        <v>1110</v>
      </c>
      <c r="AD28" s="43">
        <v>1.018519</v>
      </c>
    </row>
    <row r="29" spans="1:30" ht="39.75" customHeight="1" x14ac:dyDescent="0.35">
      <c r="A29" s="5" t="s">
        <v>30</v>
      </c>
      <c r="B29" s="23" t="s">
        <v>177</v>
      </c>
      <c r="C29" s="1" t="s">
        <v>43</v>
      </c>
      <c r="E29" s="33">
        <f t="shared" si="1"/>
        <v>2030</v>
      </c>
      <c r="F29" s="104"/>
      <c r="G29" s="104"/>
      <c r="H29" s="104"/>
      <c r="I29" s="104"/>
      <c r="J29" s="104"/>
      <c r="K29" s="104"/>
      <c r="L29" s="107"/>
      <c r="S29" s="43" t="s">
        <v>85</v>
      </c>
      <c r="T29" s="43">
        <v>1075</v>
      </c>
      <c r="U29" s="43">
        <v>1080</v>
      </c>
      <c r="V29" s="43">
        <v>1080</v>
      </c>
      <c r="W29" s="43">
        <v>1080</v>
      </c>
      <c r="X29" s="43">
        <v>1090</v>
      </c>
      <c r="Y29" s="43">
        <v>1095</v>
      </c>
      <c r="Z29" s="43">
        <v>1100</v>
      </c>
      <c r="AA29" s="43">
        <v>1100</v>
      </c>
      <c r="AB29" s="43">
        <v>1105</v>
      </c>
      <c r="AC29" s="43">
        <v>1120</v>
      </c>
      <c r="AD29" s="43">
        <v>1.0137609999999999</v>
      </c>
    </row>
    <row r="30" spans="1:30" x14ac:dyDescent="0.35">
      <c r="A30" s="5" t="s">
        <v>44</v>
      </c>
      <c r="B30" s="5" t="s">
        <v>105</v>
      </c>
      <c r="E30" s="33">
        <f t="shared" si="1"/>
        <v>2031</v>
      </c>
      <c r="F30" s="104"/>
      <c r="G30" s="104"/>
      <c r="H30" s="104"/>
      <c r="I30" s="104"/>
      <c r="J30" s="104"/>
      <c r="K30" s="104"/>
      <c r="L30" s="107"/>
      <c r="S30" s="43" t="s">
        <v>86</v>
      </c>
      <c r="T30" s="43">
        <v>1080</v>
      </c>
      <c r="U30" s="43">
        <v>1085</v>
      </c>
      <c r="V30" s="43">
        <v>1085</v>
      </c>
      <c r="W30" s="43">
        <v>1085</v>
      </c>
      <c r="X30" s="43">
        <v>1095</v>
      </c>
      <c r="Y30" s="43">
        <v>1100</v>
      </c>
      <c r="Z30" s="43">
        <v>1105</v>
      </c>
      <c r="AA30" s="43">
        <v>1105</v>
      </c>
      <c r="AB30" s="43">
        <v>1110</v>
      </c>
      <c r="AC30" s="43">
        <v>1120</v>
      </c>
      <c r="AD30" s="43">
        <v>1.0136989999999999</v>
      </c>
    </row>
    <row r="31" spans="1:30" x14ac:dyDescent="0.35">
      <c r="A31" s="5" t="s">
        <v>47</v>
      </c>
      <c r="B31" s="5" t="s">
        <v>105</v>
      </c>
      <c r="E31" s="33">
        <f t="shared" si="1"/>
        <v>2032</v>
      </c>
      <c r="F31" s="104"/>
      <c r="G31" s="104"/>
      <c r="H31" s="104"/>
      <c r="I31" s="104"/>
      <c r="J31" s="104"/>
      <c r="K31" s="104"/>
      <c r="L31" s="107"/>
      <c r="S31" s="43" t="s">
        <v>87</v>
      </c>
      <c r="T31" s="43">
        <v>1085</v>
      </c>
      <c r="U31" s="43">
        <v>1090</v>
      </c>
      <c r="V31" s="43">
        <v>1090</v>
      </c>
      <c r="W31" s="43">
        <v>1090</v>
      </c>
      <c r="X31" s="43">
        <v>1100</v>
      </c>
      <c r="Y31" s="43">
        <v>1105</v>
      </c>
      <c r="Z31" s="43">
        <v>1110</v>
      </c>
      <c r="AA31" s="43">
        <v>1110</v>
      </c>
      <c r="AB31" s="43">
        <v>1115</v>
      </c>
      <c r="AC31" s="43">
        <v>1125</v>
      </c>
      <c r="AD31" s="43">
        <v>1.013636</v>
      </c>
    </row>
    <row r="32" spans="1:30" x14ac:dyDescent="0.35">
      <c r="A32" s="5" t="s">
        <v>45</v>
      </c>
      <c r="B32" s="5"/>
      <c r="S32" s="43" t="s">
        <v>88</v>
      </c>
      <c r="T32" s="43">
        <v>1090</v>
      </c>
      <c r="U32" s="43">
        <v>1095</v>
      </c>
      <c r="V32" s="43">
        <v>1095</v>
      </c>
      <c r="W32" s="43">
        <v>1095</v>
      </c>
      <c r="X32" s="43">
        <v>1105</v>
      </c>
      <c r="Y32" s="43">
        <v>1110</v>
      </c>
      <c r="Z32" s="43">
        <v>1115</v>
      </c>
      <c r="AA32" s="43">
        <v>1115</v>
      </c>
      <c r="AB32" s="43">
        <v>1120</v>
      </c>
      <c r="AC32" s="43">
        <v>1130</v>
      </c>
      <c r="AD32" s="43">
        <v>1.0135749999999999</v>
      </c>
    </row>
    <row r="33" spans="1:19" x14ac:dyDescent="0.35">
      <c r="A33" s="5" t="s">
        <v>46</v>
      </c>
      <c r="B33" s="5"/>
      <c r="E33" s="32"/>
      <c r="F33" s="32"/>
      <c r="G33" s="32"/>
      <c r="H33" s="32"/>
      <c r="I33" s="32"/>
      <c r="J33" s="32"/>
      <c r="K33" s="32"/>
      <c r="L33" s="2"/>
    </row>
    <row r="34" spans="1:19" s="2" customFormat="1" ht="18.75" customHeight="1" x14ac:dyDescent="0.35">
      <c r="A34" s="93"/>
      <c r="B34" s="94"/>
      <c r="C34" s="3"/>
      <c r="E34" s="26"/>
      <c r="F34" s="26"/>
      <c r="G34" s="26"/>
      <c r="H34" s="26"/>
      <c r="I34" s="26"/>
      <c r="J34" s="26"/>
      <c r="K34" s="26"/>
      <c r="L34"/>
      <c r="S34" s="136"/>
    </row>
    <row r="35" spans="1:19" x14ac:dyDescent="0.35">
      <c r="A35" s="80"/>
      <c r="B35" s="80"/>
      <c r="D35">
        <v>2004</v>
      </c>
      <c r="E35" s="26">
        <v>38.346514563106794</v>
      </c>
      <c r="F35" s="26">
        <v>39.780029126213591</v>
      </c>
    </row>
    <row r="36" spans="1:19" x14ac:dyDescent="0.35">
      <c r="D36">
        <v>2005</v>
      </c>
      <c r="E36">
        <v>41.133926940639263</v>
      </c>
      <c r="F36">
        <v>42.671643835616429</v>
      </c>
    </row>
    <row r="37" spans="1:19" x14ac:dyDescent="0.35">
      <c r="D37">
        <v>2006</v>
      </c>
      <c r="E37" t="s">
        <v>176</v>
      </c>
      <c r="F37" t="s">
        <v>176</v>
      </c>
    </row>
    <row r="38" spans="1:19" x14ac:dyDescent="0.35">
      <c r="A38" t="s">
        <v>175</v>
      </c>
      <c r="D38">
        <v>2007</v>
      </c>
      <c r="E38">
        <v>38.599990291262131</v>
      </c>
      <c r="F38">
        <v>40.042980582524265</v>
      </c>
    </row>
    <row r="39" spans="1:19" x14ac:dyDescent="0.35">
      <c r="D39">
        <v>2008</v>
      </c>
      <c r="E39">
        <v>42.000097087378641</v>
      </c>
      <c r="F39">
        <v>43.570194174757283</v>
      </c>
    </row>
    <row r="40" spans="1:19" x14ac:dyDescent="0.35">
      <c r="D40">
        <v>2009</v>
      </c>
      <c r="E40">
        <v>42.136184466019415</v>
      </c>
      <c r="F40">
        <v>43.71136893203883</v>
      </c>
    </row>
    <row r="41" spans="1:19" x14ac:dyDescent="0.35">
      <c r="D41">
        <v>2010</v>
      </c>
      <c r="E41">
        <v>38.470837837837841</v>
      </c>
      <c r="F41">
        <v>39.909000000000006</v>
      </c>
    </row>
    <row r="42" spans="1:19" x14ac:dyDescent="0.35">
      <c r="D42">
        <v>2011</v>
      </c>
      <c r="E42">
        <v>41.900368932038837</v>
      </c>
      <c r="F42">
        <v>43.466737864077672</v>
      </c>
    </row>
    <row r="43" spans="1:19" x14ac:dyDescent="0.35">
      <c r="E43"/>
      <c r="F43"/>
    </row>
    <row r="44" spans="1:19" x14ac:dyDescent="0.35">
      <c r="D44" s="26" t="s">
        <v>174</v>
      </c>
      <c r="F44" s="58">
        <v>1.027E-2</v>
      </c>
    </row>
    <row r="45" spans="1:19" x14ac:dyDescent="0.35">
      <c r="D45" s="26" t="s">
        <v>173</v>
      </c>
      <c r="F45" s="58">
        <v>9.4500000000000001E-3</v>
      </c>
    </row>
    <row r="46" spans="1:19" x14ac:dyDescent="0.35">
      <c r="E46" s="26" t="s">
        <v>172</v>
      </c>
      <c r="F46" s="58">
        <f>+(F44+F45)/2</f>
        <v>9.8600000000000007E-3</v>
      </c>
    </row>
    <row r="58" spans="1:11" x14ac:dyDescent="0.35">
      <c r="A58" s="92"/>
      <c r="B58" s="80"/>
      <c r="C58"/>
      <c r="E58"/>
      <c r="F58"/>
      <c r="G58"/>
      <c r="H58"/>
      <c r="I58"/>
      <c r="J58"/>
      <c r="K58"/>
    </row>
  </sheetData>
  <mergeCells count="10">
    <mergeCell ref="D1:J1"/>
    <mergeCell ref="A6:B6"/>
    <mergeCell ref="A26:B26"/>
    <mergeCell ref="B16:B17"/>
    <mergeCell ref="E10:I10"/>
    <mergeCell ref="M23:Q25"/>
    <mergeCell ref="E9:L9"/>
    <mergeCell ref="M11:Q12"/>
    <mergeCell ref="M13:Q17"/>
    <mergeCell ref="M19:Q21"/>
  </mergeCells>
  <pageMargins left="0.7" right="0.7" top="0.75" bottom="0.75" header="0.3" footer="0.3"/>
  <pageSetup scale="56" orientation="landscape"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AB58"/>
  <sheetViews>
    <sheetView zoomScale="80" zoomScaleNormal="80" workbookViewId="0"/>
  </sheetViews>
  <sheetFormatPr defaultRowHeight="14.5" x14ac:dyDescent="0.35"/>
  <cols>
    <col min="1" max="1" width="63.6328125" customWidth="1"/>
    <col min="2" max="2" width="72.54296875" customWidth="1"/>
    <col min="3" max="3" width="44.453125" style="1" customWidth="1"/>
    <col min="5" max="5" width="9.08984375" style="26"/>
    <col min="6" max="6" width="14.453125" style="26" customWidth="1"/>
    <col min="7" max="7" width="15.453125" style="26" customWidth="1"/>
    <col min="8" max="9" width="18" style="26" customWidth="1"/>
    <col min="10" max="10" width="15.6328125" customWidth="1"/>
    <col min="17" max="17" width="11.36328125" style="135" customWidth="1"/>
  </cols>
  <sheetData>
    <row r="1" spans="1:28" ht="42" customHeight="1" x14ac:dyDescent="0.45">
      <c r="A1" s="125" t="s">
        <v>130</v>
      </c>
      <c r="B1" s="52"/>
      <c r="D1" s="401" t="s">
        <v>687</v>
      </c>
      <c r="E1" s="402"/>
      <c r="F1" s="402"/>
      <c r="G1" s="402"/>
      <c r="H1" s="402"/>
      <c r="I1" s="403"/>
    </row>
    <row r="2" spans="1:28" ht="24" customHeight="1" x14ac:dyDescent="0.35">
      <c r="A2" s="248" t="s">
        <v>735</v>
      </c>
    </row>
    <row r="3" spans="1:28" ht="15" customHeight="1" x14ac:dyDescent="0.35">
      <c r="A3" s="4" t="s">
        <v>8</v>
      </c>
      <c r="B3" s="4"/>
    </row>
    <row r="4" spans="1:28" ht="15" customHeight="1" x14ac:dyDescent="0.35">
      <c r="A4" s="15" t="s">
        <v>9</v>
      </c>
      <c r="B4" s="15"/>
    </row>
    <row r="5" spans="1:28" x14ac:dyDescent="0.35">
      <c r="C5" s="1" t="s">
        <v>31</v>
      </c>
    </row>
    <row r="6" spans="1:28" x14ac:dyDescent="0.35">
      <c r="A6" s="368" t="s">
        <v>10</v>
      </c>
      <c r="B6" s="369"/>
      <c r="C6" s="3"/>
    </row>
    <row r="7" spans="1:28" ht="21" customHeight="1" x14ac:dyDescent="0.35">
      <c r="A7" s="6" t="s">
        <v>0</v>
      </c>
      <c r="B7" s="5" t="s">
        <v>130</v>
      </c>
      <c r="C7" s="3"/>
      <c r="F7" s="50" t="s">
        <v>150</v>
      </c>
      <c r="G7" s="49">
        <v>1</v>
      </c>
    </row>
    <row r="8" spans="1:28" ht="60" customHeight="1" x14ac:dyDescent="0.35">
      <c r="A8" s="6" t="s">
        <v>2</v>
      </c>
      <c r="B8" s="95" t="s">
        <v>149</v>
      </c>
      <c r="C8" s="3"/>
    </row>
    <row r="9" spans="1:28" ht="60" customHeight="1" x14ac:dyDescent="0.35">
      <c r="A9" s="70" t="s">
        <v>238</v>
      </c>
      <c r="B9" s="95" t="s">
        <v>256</v>
      </c>
      <c r="C9" s="3"/>
      <c r="E9" s="370" t="s">
        <v>100</v>
      </c>
      <c r="F9" s="370"/>
      <c r="G9" s="370"/>
      <c r="H9" s="370"/>
      <c r="I9" s="370"/>
      <c r="J9" s="370"/>
    </row>
    <row r="10" spans="1:28" ht="15" thickBot="1" x14ac:dyDescent="0.4">
      <c r="A10" s="6" t="s">
        <v>1</v>
      </c>
      <c r="B10" s="5" t="s">
        <v>130</v>
      </c>
      <c r="C10" s="3" t="s">
        <v>48</v>
      </c>
      <c r="E10" s="371" t="s">
        <v>53</v>
      </c>
      <c r="F10" s="372"/>
      <c r="G10" s="372"/>
      <c r="H10" s="373"/>
      <c r="I10" s="79"/>
      <c r="J10" s="5" t="str">
        <f>B15</f>
        <v>95.6 MW</v>
      </c>
      <c r="K10" t="s">
        <v>74</v>
      </c>
      <c r="Q10" s="43" t="s">
        <v>76</v>
      </c>
      <c r="R10" s="43"/>
      <c r="S10" s="43"/>
      <c r="T10" s="43"/>
      <c r="U10" s="43"/>
      <c r="V10" s="43"/>
      <c r="W10" s="43"/>
      <c r="X10" s="43"/>
      <c r="Y10" s="43"/>
      <c r="Z10" s="43"/>
      <c r="AA10" s="43"/>
      <c r="AB10" s="43"/>
    </row>
    <row r="11" spans="1:28" ht="48" customHeight="1" thickBot="1" x14ac:dyDescent="0.4">
      <c r="A11" s="6" t="s">
        <v>4</v>
      </c>
      <c r="B11" s="5" t="s">
        <v>148</v>
      </c>
      <c r="C11" s="3" t="s">
        <v>3</v>
      </c>
      <c r="E11" s="37" t="s">
        <v>75</v>
      </c>
      <c r="F11" s="38" t="s">
        <v>147</v>
      </c>
      <c r="G11" s="38" t="s">
        <v>146</v>
      </c>
      <c r="H11" s="103" t="s">
        <v>145</v>
      </c>
      <c r="I11" s="103" t="s">
        <v>134</v>
      </c>
      <c r="J11" s="38" t="s">
        <v>144</v>
      </c>
      <c r="K11" s="362" t="s">
        <v>92</v>
      </c>
      <c r="L11" s="374"/>
      <c r="M11" s="374"/>
      <c r="N11" s="374"/>
      <c r="O11" s="374"/>
      <c r="Q11" s="43" t="s">
        <v>77</v>
      </c>
      <c r="R11" s="48">
        <v>0.9</v>
      </c>
      <c r="S11" s="46">
        <v>0.8</v>
      </c>
      <c r="T11" s="46">
        <v>0.7</v>
      </c>
      <c r="U11" s="47">
        <v>0.6</v>
      </c>
      <c r="V11" s="48">
        <v>0.5</v>
      </c>
      <c r="W11" s="46">
        <v>0.4</v>
      </c>
      <c r="X11" s="46">
        <v>0.3</v>
      </c>
      <c r="Y11" s="46">
        <v>0.2</v>
      </c>
      <c r="Z11" s="46">
        <v>0.1</v>
      </c>
      <c r="AA11" s="46">
        <v>0.05</v>
      </c>
      <c r="AB11" s="45">
        <v>18537</v>
      </c>
    </row>
    <row r="12" spans="1:28" ht="60.75" customHeight="1" x14ac:dyDescent="0.35">
      <c r="A12" s="12" t="s">
        <v>49</v>
      </c>
      <c r="B12" s="182" t="s">
        <v>770</v>
      </c>
      <c r="C12" s="3"/>
      <c r="E12" s="33">
        <v>2014</v>
      </c>
      <c r="F12" s="104" t="s">
        <v>137</v>
      </c>
      <c r="G12" s="104" t="e">
        <f>73.4+B14</f>
        <v>#VALUE!</v>
      </c>
      <c r="H12" s="105" t="e">
        <f>+G12</f>
        <v>#VALUE!</v>
      </c>
      <c r="I12" s="103" t="s">
        <v>134</v>
      </c>
      <c r="J12" s="106" t="e">
        <f t="shared" ref="J12:J23" si="0">+H12-95.6</f>
        <v>#VALUE!</v>
      </c>
      <c r="K12" s="362"/>
      <c r="L12" s="374"/>
      <c r="M12" s="374"/>
      <c r="N12" s="374"/>
      <c r="O12" s="374"/>
      <c r="Q12" s="43">
        <v>2011</v>
      </c>
      <c r="R12" s="43">
        <v>1030</v>
      </c>
      <c r="S12" s="43">
        <v>1035</v>
      </c>
      <c r="T12" s="43">
        <v>1040</v>
      </c>
      <c r="U12" s="43">
        <v>1050</v>
      </c>
      <c r="V12" s="43">
        <v>1070</v>
      </c>
      <c r="W12" s="43">
        <v>1075</v>
      </c>
      <c r="X12" s="43">
        <v>1090</v>
      </c>
      <c r="Y12" s="43">
        <v>1095</v>
      </c>
      <c r="Z12" s="43">
        <v>1110</v>
      </c>
      <c r="AA12" s="43">
        <v>1110</v>
      </c>
      <c r="AB12" s="43">
        <v>1.0373829999999999</v>
      </c>
    </row>
    <row r="13" spans="1:28" ht="15" customHeight="1" x14ac:dyDescent="0.35">
      <c r="A13" s="12" t="s">
        <v>50</v>
      </c>
      <c r="B13" s="12" t="s">
        <v>143</v>
      </c>
      <c r="C13" s="3"/>
      <c r="E13" s="33">
        <f t="shared" ref="E13:E31" si="1">+E12+1</f>
        <v>2015</v>
      </c>
      <c r="F13" s="104" t="s">
        <v>137</v>
      </c>
      <c r="G13" s="104" t="e">
        <f t="shared" ref="G13:G23" si="2">+G12*$G$7</f>
        <v>#VALUE!</v>
      </c>
      <c r="H13" s="105" t="e">
        <f>+G13+7.4</f>
        <v>#VALUE!</v>
      </c>
      <c r="I13" s="103" t="s">
        <v>134</v>
      </c>
      <c r="J13" s="106" t="e">
        <f t="shared" si="0"/>
        <v>#VALUE!</v>
      </c>
      <c r="K13" s="375" t="s">
        <v>91</v>
      </c>
      <c r="L13" s="376"/>
      <c r="M13" s="376"/>
      <c r="N13" s="376"/>
      <c r="O13" s="376"/>
      <c r="Q13" s="43">
        <v>2012</v>
      </c>
      <c r="R13" s="43">
        <v>1050</v>
      </c>
      <c r="S13" s="43">
        <v>1055</v>
      </c>
      <c r="T13" s="43">
        <v>1060</v>
      </c>
      <c r="U13" s="43">
        <v>1070</v>
      </c>
      <c r="V13" s="43">
        <v>1090</v>
      </c>
      <c r="W13" s="43">
        <v>1095</v>
      </c>
      <c r="X13" s="43">
        <v>1115</v>
      </c>
      <c r="Y13" s="43">
        <v>1120</v>
      </c>
      <c r="Z13" s="43">
        <v>1125</v>
      </c>
      <c r="AA13" s="43">
        <v>1135</v>
      </c>
      <c r="AB13" s="43">
        <v>1.0321100000000001</v>
      </c>
    </row>
    <row r="14" spans="1:28" x14ac:dyDescent="0.35">
      <c r="A14" s="12" t="s">
        <v>142</v>
      </c>
      <c r="B14" s="77" t="s">
        <v>405</v>
      </c>
      <c r="C14" s="3" t="s">
        <v>52</v>
      </c>
      <c r="E14" s="33">
        <f t="shared" si="1"/>
        <v>2016</v>
      </c>
      <c r="F14" s="104" t="s">
        <v>137</v>
      </c>
      <c r="G14" s="104" t="e">
        <f t="shared" si="2"/>
        <v>#VALUE!</v>
      </c>
      <c r="H14" s="105" t="e">
        <f t="shared" ref="H14:H23" si="3">+H13*$G$7</f>
        <v>#VALUE!</v>
      </c>
      <c r="I14" s="103" t="s">
        <v>134</v>
      </c>
      <c r="J14" s="106" t="e">
        <f t="shared" si="0"/>
        <v>#VALUE!</v>
      </c>
      <c r="K14" s="375"/>
      <c r="L14" s="376"/>
      <c r="M14" s="376"/>
      <c r="N14" s="376"/>
      <c r="O14" s="376"/>
      <c r="Q14" s="43">
        <v>2013</v>
      </c>
      <c r="R14" s="43">
        <v>1065</v>
      </c>
      <c r="S14" s="43">
        <v>1070</v>
      </c>
      <c r="T14" s="43">
        <v>1075</v>
      </c>
      <c r="U14" s="43">
        <v>1085</v>
      </c>
      <c r="V14" s="43">
        <v>1105</v>
      </c>
      <c r="W14" s="43">
        <v>1110</v>
      </c>
      <c r="X14" s="43">
        <v>1130</v>
      </c>
      <c r="Y14" s="43">
        <v>1135</v>
      </c>
      <c r="Z14" s="43">
        <v>1150</v>
      </c>
      <c r="AA14" s="43">
        <v>1150</v>
      </c>
      <c r="AB14" s="43">
        <v>1.040724</v>
      </c>
    </row>
    <row r="15" spans="1:28" ht="21.75" customHeight="1" x14ac:dyDescent="0.35">
      <c r="A15" s="12" t="s">
        <v>53</v>
      </c>
      <c r="B15" s="24" t="s">
        <v>141</v>
      </c>
      <c r="C15" s="3"/>
      <c r="E15" s="33">
        <f t="shared" si="1"/>
        <v>2017</v>
      </c>
      <c r="F15" s="104" t="s">
        <v>137</v>
      </c>
      <c r="G15" s="104" t="e">
        <f t="shared" si="2"/>
        <v>#VALUE!</v>
      </c>
      <c r="H15" s="105" t="e">
        <f t="shared" si="3"/>
        <v>#VALUE!</v>
      </c>
      <c r="I15" s="103" t="s">
        <v>134</v>
      </c>
      <c r="J15" s="106" t="e">
        <f t="shared" si="0"/>
        <v>#VALUE!</v>
      </c>
      <c r="K15" s="375"/>
      <c r="L15" s="376"/>
      <c r="M15" s="376"/>
      <c r="N15" s="376"/>
      <c r="O15" s="376"/>
      <c r="Q15" s="43">
        <v>2014</v>
      </c>
      <c r="R15" s="43">
        <v>1080</v>
      </c>
      <c r="S15" s="43">
        <v>1085</v>
      </c>
      <c r="T15" s="43">
        <v>1090</v>
      </c>
      <c r="U15" s="43">
        <v>1100</v>
      </c>
      <c r="V15" s="43">
        <v>1120</v>
      </c>
      <c r="W15" s="43">
        <v>1125</v>
      </c>
      <c r="X15" s="43">
        <v>1145</v>
      </c>
      <c r="Y15" s="43">
        <v>1150</v>
      </c>
      <c r="Z15" s="43">
        <v>1165</v>
      </c>
      <c r="AA15" s="43">
        <v>1170</v>
      </c>
      <c r="AB15" s="43">
        <v>1.040179</v>
      </c>
    </row>
    <row r="16" spans="1:28" x14ac:dyDescent="0.35">
      <c r="A16" s="90" t="s">
        <v>41</v>
      </c>
      <c r="B16" s="396" t="s">
        <v>254</v>
      </c>
      <c r="E16" s="33">
        <f t="shared" si="1"/>
        <v>2018</v>
      </c>
      <c r="F16" s="104" t="s">
        <v>137</v>
      </c>
      <c r="G16" s="104" t="e">
        <f t="shared" si="2"/>
        <v>#VALUE!</v>
      </c>
      <c r="H16" s="105" t="e">
        <f t="shared" si="3"/>
        <v>#VALUE!</v>
      </c>
      <c r="I16" s="103" t="s">
        <v>134</v>
      </c>
      <c r="J16" s="106" t="e">
        <f t="shared" si="0"/>
        <v>#VALUE!</v>
      </c>
      <c r="K16" s="375"/>
      <c r="L16" s="376"/>
      <c r="M16" s="376"/>
      <c r="N16" s="376"/>
      <c r="O16" s="376"/>
      <c r="Q16" s="43">
        <v>2015</v>
      </c>
      <c r="R16" s="43">
        <v>1095</v>
      </c>
      <c r="S16" s="43">
        <v>1100</v>
      </c>
      <c r="T16" s="43">
        <v>1105</v>
      </c>
      <c r="U16" s="43">
        <v>1115</v>
      </c>
      <c r="V16" s="43">
        <v>1135</v>
      </c>
      <c r="W16" s="43">
        <v>1140</v>
      </c>
      <c r="X16" s="43">
        <v>1160</v>
      </c>
      <c r="Y16" s="43">
        <v>1165</v>
      </c>
      <c r="Z16" s="43">
        <v>1170</v>
      </c>
      <c r="AA16" s="43">
        <v>1180</v>
      </c>
      <c r="AB16" s="43">
        <v>1.030837</v>
      </c>
    </row>
    <row r="17" spans="1:28" ht="60.75" customHeight="1" x14ac:dyDescent="0.35">
      <c r="A17" s="90" t="s">
        <v>7</v>
      </c>
      <c r="B17" s="397"/>
      <c r="C17" s="3" t="s">
        <v>21</v>
      </c>
      <c r="E17" s="33">
        <f t="shared" si="1"/>
        <v>2019</v>
      </c>
      <c r="F17" s="104" t="s">
        <v>137</v>
      </c>
      <c r="G17" s="104" t="e">
        <f t="shared" si="2"/>
        <v>#VALUE!</v>
      </c>
      <c r="H17" s="105" t="e">
        <f t="shared" si="3"/>
        <v>#VALUE!</v>
      </c>
      <c r="I17" s="103" t="s">
        <v>134</v>
      </c>
      <c r="J17" s="106" t="e">
        <f t="shared" si="0"/>
        <v>#VALUE!</v>
      </c>
      <c r="K17" s="377"/>
      <c r="L17" s="378"/>
      <c r="M17" s="378"/>
      <c r="N17" s="378"/>
      <c r="O17" s="378"/>
      <c r="Q17" s="43">
        <v>2016</v>
      </c>
      <c r="R17" s="43">
        <v>1105</v>
      </c>
      <c r="S17" s="43">
        <v>1110</v>
      </c>
      <c r="T17" s="43">
        <v>1115</v>
      </c>
      <c r="U17" s="43">
        <v>1125</v>
      </c>
      <c r="V17" s="43">
        <v>1145</v>
      </c>
      <c r="W17" s="43">
        <v>1150</v>
      </c>
      <c r="X17" s="43">
        <v>1170</v>
      </c>
      <c r="Y17" s="43">
        <v>1175</v>
      </c>
      <c r="Z17" s="43">
        <v>1190</v>
      </c>
      <c r="AA17" s="43">
        <v>1195</v>
      </c>
      <c r="AB17" s="43">
        <v>1.039301</v>
      </c>
    </row>
    <row r="18" spans="1:28" x14ac:dyDescent="0.35">
      <c r="A18" s="89" t="s">
        <v>72</v>
      </c>
      <c r="B18" s="89" t="s">
        <v>130</v>
      </c>
      <c r="C18" s="3" t="s">
        <v>73</v>
      </c>
      <c r="E18" s="33">
        <f t="shared" si="1"/>
        <v>2020</v>
      </c>
      <c r="F18" s="104" t="s">
        <v>137</v>
      </c>
      <c r="G18" s="104" t="e">
        <f t="shared" si="2"/>
        <v>#VALUE!</v>
      </c>
      <c r="H18" s="105" t="e">
        <f t="shared" si="3"/>
        <v>#VALUE!</v>
      </c>
      <c r="I18" s="103" t="s">
        <v>134</v>
      </c>
      <c r="J18" s="106" t="e">
        <f t="shared" si="0"/>
        <v>#VALUE!</v>
      </c>
      <c r="K18" s="34" t="s">
        <v>89</v>
      </c>
      <c r="L18" s="35"/>
      <c r="M18" s="35"/>
      <c r="N18" s="35"/>
      <c r="O18" s="36"/>
      <c r="Q18" s="43">
        <v>2017</v>
      </c>
      <c r="R18" s="43">
        <v>1115</v>
      </c>
      <c r="S18" s="43">
        <v>1120</v>
      </c>
      <c r="T18" s="43">
        <v>1125</v>
      </c>
      <c r="U18" s="43">
        <v>1135</v>
      </c>
      <c r="V18" s="43">
        <v>1155</v>
      </c>
      <c r="W18" s="43">
        <v>1160</v>
      </c>
      <c r="X18" s="43">
        <v>1180</v>
      </c>
      <c r="Y18" s="43">
        <v>1185</v>
      </c>
      <c r="Z18" s="43">
        <v>1195</v>
      </c>
      <c r="AA18" s="43">
        <v>1205</v>
      </c>
      <c r="AB18" s="43">
        <v>1.034632</v>
      </c>
    </row>
    <row r="19" spans="1:28" x14ac:dyDescent="0.35">
      <c r="A19" s="89" t="s">
        <v>68</v>
      </c>
      <c r="B19" s="90" t="s">
        <v>140</v>
      </c>
      <c r="C19" s="3" t="s">
        <v>69</v>
      </c>
      <c r="E19" s="33">
        <f t="shared" si="1"/>
        <v>2021</v>
      </c>
      <c r="F19" s="104" t="s">
        <v>137</v>
      </c>
      <c r="G19" s="104" t="e">
        <f t="shared" si="2"/>
        <v>#VALUE!</v>
      </c>
      <c r="H19" s="105" t="e">
        <f t="shared" si="3"/>
        <v>#VALUE!</v>
      </c>
      <c r="I19" s="103" t="s">
        <v>134</v>
      </c>
      <c r="J19" s="106" t="e">
        <f t="shared" si="0"/>
        <v>#VALUE!</v>
      </c>
      <c r="K19" s="442" t="s">
        <v>134</v>
      </c>
      <c r="L19" s="443"/>
      <c r="M19" s="443"/>
      <c r="N19" s="443"/>
      <c r="O19" s="444"/>
      <c r="Q19" s="43">
        <v>2018</v>
      </c>
      <c r="R19" s="43">
        <v>1125</v>
      </c>
      <c r="S19" s="43">
        <v>1130</v>
      </c>
      <c r="T19" s="43">
        <v>1140</v>
      </c>
      <c r="U19" s="43">
        <v>1150</v>
      </c>
      <c r="V19" s="43">
        <v>1170</v>
      </c>
      <c r="W19" s="43">
        <v>1175</v>
      </c>
      <c r="X19" s="43">
        <v>1195</v>
      </c>
      <c r="Y19" s="43">
        <v>1200</v>
      </c>
      <c r="Z19" s="43">
        <v>1215</v>
      </c>
      <c r="AA19" s="43">
        <v>1215</v>
      </c>
      <c r="AB19" s="43">
        <v>1.038462</v>
      </c>
    </row>
    <row r="20" spans="1:28" ht="21" customHeight="1" x14ac:dyDescent="0.35">
      <c r="A20" s="89" t="s">
        <v>67</v>
      </c>
      <c r="B20" s="89" t="s">
        <v>139</v>
      </c>
      <c r="C20" s="3" t="s">
        <v>70</v>
      </c>
      <c r="E20" s="33">
        <f t="shared" si="1"/>
        <v>2022</v>
      </c>
      <c r="F20" s="104" t="s">
        <v>137</v>
      </c>
      <c r="G20" s="104" t="e">
        <f t="shared" si="2"/>
        <v>#VALUE!</v>
      </c>
      <c r="H20" s="105" t="e">
        <f t="shared" si="3"/>
        <v>#VALUE!</v>
      </c>
      <c r="I20" s="103" t="s">
        <v>134</v>
      </c>
      <c r="J20" s="106" t="e">
        <f t="shared" si="0"/>
        <v>#VALUE!</v>
      </c>
      <c r="K20" s="445"/>
      <c r="L20" s="446"/>
      <c r="M20" s="446"/>
      <c r="N20" s="446"/>
      <c r="O20" s="447"/>
      <c r="Q20" s="43">
        <v>2019</v>
      </c>
      <c r="R20" s="43">
        <v>1135</v>
      </c>
      <c r="S20" s="43">
        <v>1140</v>
      </c>
      <c r="T20" s="43">
        <v>1150</v>
      </c>
      <c r="U20" s="43">
        <v>1160</v>
      </c>
      <c r="V20" s="43">
        <v>1180</v>
      </c>
      <c r="W20" s="43">
        <v>1185</v>
      </c>
      <c r="X20" s="43">
        <v>1205</v>
      </c>
      <c r="Y20" s="43">
        <v>1210</v>
      </c>
      <c r="Z20" s="43">
        <v>1225</v>
      </c>
      <c r="AA20" s="43">
        <v>1230</v>
      </c>
      <c r="AB20" s="43">
        <v>1.0381359999999999</v>
      </c>
    </row>
    <row r="21" spans="1:28" ht="48.75" customHeight="1" x14ac:dyDescent="0.35">
      <c r="A21" s="5" t="s">
        <v>98</v>
      </c>
      <c r="B21" s="100" t="s">
        <v>255</v>
      </c>
      <c r="C21" s="3" t="s">
        <v>58</v>
      </c>
      <c r="E21" s="33">
        <f t="shared" si="1"/>
        <v>2023</v>
      </c>
      <c r="F21" s="104" t="s">
        <v>137</v>
      </c>
      <c r="G21" s="104" t="e">
        <f t="shared" si="2"/>
        <v>#VALUE!</v>
      </c>
      <c r="H21" s="105" t="e">
        <f t="shared" si="3"/>
        <v>#VALUE!</v>
      </c>
      <c r="I21" s="103" t="s">
        <v>134</v>
      </c>
      <c r="J21" s="106" t="e">
        <f t="shared" si="0"/>
        <v>#VALUE!</v>
      </c>
      <c r="K21" s="448"/>
      <c r="L21" s="449"/>
      <c r="M21" s="449"/>
      <c r="N21" s="449"/>
      <c r="O21" s="450"/>
      <c r="Q21" s="43">
        <v>2020</v>
      </c>
      <c r="R21" s="43">
        <v>1145</v>
      </c>
      <c r="S21" s="43">
        <v>1150</v>
      </c>
      <c r="T21" s="43">
        <v>1155</v>
      </c>
      <c r="U21" s="43">
        <v>1170</v>
      </c>
      <c r="V21" s="43">
        <v>1190</v>
      </c>
      <c r="W21" s="43">
        <v>1195</v>
      </c>
      <c r="X21" s="43">
        <v>1215</v>
      </c>
      <c r="Y21" s="43">
        <v>1225</v>
      </c>
      <c r="Z21" s="43">
        <v>1235</v>
      </c>
      <c r="AA21" s="43">
        <v>1240</v>
      </c>
      <c r="AB21" s="43">
        <v>1.0378149999999999</v>
      </c>
    </row>
    <row r="22" spans="1:28" s="2" customFormat="1" x14ac:dyDescent="0.35">
      <c r="A22" s="6" t="s">
        <v>5</v>
      </c>
      <c r="B22" s="22">
        <v>30000000</v>
      </c>
      <c r="C22" s="3" t="s">
        <v>6</v>
      </c>
      <c r="E22" s="33">
        <f t="shared" si="1"/>
        <v>2024</v>
      </c>
      <c r="F22" s="104" t="s">
        <v>137</v>
      </c>
      <c r="G22" s="104" t="e">
        <f t="shared" si="2"/>
        <v>#VALUE!</v>
      </c>
      <c r="H22" s="105" t="e">
        <f t="shared" si="3"/>
        <v>#VALUE!</v>
      </c>
      <c r="I22" s="103" t="s">
        <v>134</v>
      </c>
      <c r="J22" s="106" t="e">
        <f t="shared" si="0"/>
        <v>#VALUE!</v>
      </c>
      <c r="Q22" s="43" t="s">
        <v>78</v>
      </c>
      <c r="R22" s="43"/>
      <c r="S22" s="43"/>
      <c r="T22" s="43"/>
      <c r="U22" s="43"/>
      <c r="V22" s="43"/>
      <c r="W22" s="43"/>
      <c r="X22" s="43"/>
      <c r="Y22" s="43"/>
      <c r="Z22" s="43"/>
      <c r="AA22" s="43"/>
      <c r="AB22" s="43"/>
    </row>
    <row r="23" spans="1:28" s="2" customFormat="1" ht="34.5" customHeight="1" x14ac:dyDescent="0.35">
      <c r="A23" s="5" t="s">
        <v>55</v>
      </c>
      <c r="B23" s="23" t="s">
        <v>138</v>
      </c>
      <c r="C23" s="3" t="s">
        <v>54</v>
      </c>
      <c r="E23" s="33">
        <f t="shared" si="1"/>
        <v>2025</v>
      </c>
      <c r="F23" s="104" t="s">
        <v>137</v>
      </c>
      <c r="G23" s="104" t="e">
        <f t="shared" si="2"/>
        <v>#VALUE!</v>
      </c>
      <c r="H23" s="105" t="e">
        <f t="shared" si="3"/>
        <v>#VALUE!</v>
      </c>
      <c r="I23" s="103" t="s">
        <v>134</v>
      </c>
      <c r="J23" s="106" t="e">
        <f t="shared" si="0"/>
        <v>#VALUE!</v>
      </c>
      <c r="K23" s="362" t="s">
        <v>96</v>
      </c>
      <c r="L23" s="363"/>
      <c r="M23" s="363"/>
      <c r="N23" s="363"/>
      <c r="O23" s="363"/>
      <c r="Q23" s="43" t="s">
        <v>79</v>
      </c>
      <c r="R23" s="43">
        <v>1030</v>
      </c>
      <c r="S23" s="43">
        <v>1035</v>
      </c>
      <c r="T23" s="43">
        <v>1035</v>
      </c>
      <c r="U23" s="43">
        <v>1035</v>
      </c>
      <c r="V23" s="43">
        <v>1045</v>
      </c>
      <c r="W23" s="43">
        <v>1050</v>
      </c>
      <c r="X23" s="43">
        <v>1055</v>
      </c>
      <c r="Y23" s="43">
        <v>1055</v>
      </c>
      <c r="Z23" s="43">
        <v>1060</v>
      </c>
      <c r="AA23" s="43">
        <v>1070</v>
      </c>
      <c r="AB23" s="43">
        <v>1.014354</v>
      </c>
    </row>
    <row r="24" spans="1:28" ht="30.75" customHeight="1" x14ac:dyDescent="0.35">
      <c r="A24" s="5" t="s">
        <v>56</v>
      </c>
      <c r="B24" s="22">
        <v>5000000</v>
      </c>
      <c r="C24" s="3" t="s">
        <v>57</v>
      </c>
      <c r="E24" s="33">
        <f t="shared" si="1"/>
        <v>2026</v>
      </c>
      <c r="F24" s="104"/>
      <c r="G24" s="104"/>
      <c r="H24" s="104"/>
      <c r="I24" s="103" t="s">
        <v>134</v>
      </c>
      <c r="J24" s="107"/>
      <c r="K24" s="362"/>
      <c r="L24" s="363"/>
      <c r="M24" s="363"/>
      <c r="N24" s="363"/>
      <c r="O24" s="363"/>
      <c r="Q24" s="43" t="s">
        <v>80</v>
      </c>
      <c r="R24" s="43">
        <v>1040</v>
      </c>
      <c r="S24" s="43">
        <v>1045</v>
      </c>
      <c r="T24" s="43">
        <v>1045</v>
      </c>
      <c r="U24" s="43">
        <v>1045</v>
      </c>
      <c r="V24" s="43">
        <v>1055</v>
      </c>
      <c r="W24" s="43">
        <v>1060</v>
      </c>
      <c r="X24" s="43">
        <v>1065</v>
      </c>
      <c r="Y24" s="43">
        <v>1065</v>
      </c>
      <c r="Z24" s="43">
        <v>1070</v>
      </c>
      <c r="AA24" s="43">
        <v>1080</v>
      </c>
      <c r="AB24" s="43">
        <v>1.0142180000000001</v>
      </c>
    </row>
    <row r="25" spans="1:28" s="2" customFormat="1" x14ac:dyDescent="0.35">
      <c r="A25" s="18"/>
      <c r="B25" s="19"/>
      <c r="C25" s="3"/>
      <c r="E25" s="33">
        <f t="shared" si="1"/>
        <v>2027</v>
      </c>
      <c r="F25" s="104"/>
      <c r="G25" s="104"/>
      <c r="H25" s="104"/>
      <c r="I25" s="104"/>
      <c r="J25" s="107"/>
      <c r="K25" s="362"/>
      <c r="L25" s="363"/>
      <c r="M25" s="363"/>
      <c r="N25" s="363"/>
      <c r="O25" s="363"/>
      <c r="Q25" s="43" t="s">
        <v>81</v>
      </c>
      <c r="R25" s="43">
        <v>1050</v>
      </c>
      <c r="S25" s="43">
        <v>1055</v>
      </c>
      <c r="T25" s="43">
        <v>1055</v>
      </c>
      <c r="U25" s="43">
        <v>1055</v>
      </c>
      <c r="V25" s="43">
        <v>1065</v>
      </c>
      <c r="W25" s="43">
        <v>1070</v>
      </c>
      <c r="X25" s="43">
        <v>1075</v>
      </c>
      <c r="Y25" s="43">
        <v>1075</v>
      </c>
      <c r="Z25" s="43">
        <v>1080</v>
      </c>
      <c r="AA25" s="43">
        <v>1095</v>
      </c>
      <c r="AB25" s="43">
        <v>1.0140849999999999</v>
      </c>
    </row>
    <row r="26" spans="1:28" x14ac:dyDescent="0.35">
      <c r="A26" s="364" t="s">
        <v>71</v>
      </c>
      <c r="B26" s="364"/>
      <c r="E26" s="33">
        <f t="shared" si="1"/>
        <v>2028</v>
      </c>
      <c r="F26" s="104"/>
      <c r="G26" s="104"/>
      <c r="H26" s="104"/>
      <c r="I26" s="104"/>
      <c r="J26" s="107"/>
      <c r="Q26" s="43" t="s">
        <v>82</v>
      </c>
      <c r="R26" s="43">
        <v>1055</v>
      </c>
      <c r="S26" s="43">
        <v>1060</v>
      </c>
      <c r="T26" s="43">
        <v>1060</v>
      </c>
      <c r="U26" s="43">
        <v>1060</v>
      </c>
      <c r="V26" s="43">
        <v>1070</v>
      </c>
      <c r="W26" s="43">
        <v>1075</v>
      </c>
      <c r="X26" s="43">
        <v>1080</v>
      </c>
      <c r="Y26" s="43">
        <v>1080</v>
      </c>
      <c r="Z26" s="43">
        <v>1085</v>
      </c>
      <c r="AA26" s="43">
        <v>1095</v>
      </c>
      <c r="AB26" s="43">
        <v>1.014019</v>
      </c>
    </row>
    <row r="27" spans="1:28" x14ac:dyDescent="0.35">
      <c r="A27" s="5" t="s">
        <v>28</v>
      </c>
      <c r="B27" s="5"/>
      <c r="E27" s="33">
        <f t="shared" si="1"/>
        <v>2029</v>
      </c>
      <c r="F27" s="104"/>
      <c r="G27" s="104"/>
      <c r="H27" s="104"/>
      <c r="I27" s="104"/>
      <c r="J27" s="107"/>
      <c r="Q27" s="43" t="s">
        <v>83</v>
      </c>
      <c r="R27" s="43">
        <v>1060</v>
      </c>
      <c r="S27" s="43">
        <v>1065</v>
      </c>
      <c r="T27" s="43">
        <v>1065</v>
      </c>
      <c r="U27" s="43">
        <v>1065</v>
      </c>
      <c r="V27" s="43">
        <v>1075</v>
      </c>
      <c r="W27" s="43">
        <v>1080</v>
      </c>
      <c r="X27" s="43">
        <v>1085</v>
      </c>
      <c r="Y27" s="43">
        <v>1085</v>
      </c>
      <c r="Z27" s="43">
        <v>1090</v>
      </c>
      <c r="AA27" s="43">
        <v>1110</v>
      </c>
      <c r="AB27" s="43">
        <v>1.0139530000000001</v>
      </c>
    </row>
    <row r="28" spans="1:28" x14ac:dyDescent="0.35">
      <c r="A28" s="5" t="s">
        <v>29</v>
      </c>
      <c r="B28" s="5"/>
      <c r="E28" s="33">
        <f t="shared" si="1"/>
        <v>2030</v>
      </c>
      <c r="F28" s="104"/>
      <c r="G28" s="104"/>
      <c r="H28" s="104"/>
      <c r="I28" s="104"/>
      <c r="J28" s="107"/>
      <c r="Q28" s="43" t="s">
        <v>84</v>
      </c>
      <c r="R28" s="43">
        <v>1065</v>
      </c>
      <c r="S28" s="43">
        <v>1070</v>
      </c>
      <c r="T28" s="43">
        <v>1070</v>
      </c>
      <c r="U28" s="43">
        <v>1070</v>
      </c>
      <c r="V28" s="43">
        <v>1080</v>
      </c>
      <c r="W28" s="43">
        <v>1085</v>
      </c>
      <c r="X28" s="43">
        <v>1090</v>
      </c>
      <c r="Y28" s="43">
        <v>1090</v>
      </c>
      <c r="Z28" s="43">
        <v>1100</v>
      </c>
      <c r="AA28" s="43">
        <v>1110</v>
      </c>
      <c r="AB28" s="43">
        <v>1.018519</v>
      </c>
    </row>
    <row r="29" spans="1:28" ht="39.75" customHeight="1" x14ac:dyDescent="0.35">
      <c r="A29" s="5" t="s">
        <v>30</v>
      </c>
      <c r="B29" s="23" t="s">
        <v>136</v>
      </c>
      <c r="C29" s="1" t="s">
        <v>43</v>
      </c>
      <c r="E29" s="33">
        <f t="shared" si="1"/>
        <v>2031</v>
      </c>
      <c r="F29" s="104"/>
      <c r="G29" s="104"/>
      <c r="H29" s="104"/>
      <c r="I29" s="104"/>
      <c r="J29" s="107"/>
      <c r="Q29" s="43" t="s">
        <v>85</v>
      </c>
      <c r="R29" s="43">
        <v>1075</v>
      </c>
      <c r="S29" s="43">
        <v>1080</v>
      </c>
      <c r="T29" s="43">
        <v>1080</v>
      </c>
      <c r="U29" s="43">
        <v>1080</v>
      </c>
      <c r="V29" s="43">
        <v>1090</v>
      </c>
      <c r="W29" s="43">
        <v>1095</v>
      </c>
      <c r="X29" s="43">
        <v>1100</v>
      </c>
      <c r="Y29" s="43">
        <v>1100</v>
      </c>
      <c r="Z29" s="43">
        <v>1105</v>
      </c>
      <c r="AA29" s="43">
        <v>1120</v>
      </c>
      <c r="AB29" s="43">
        <v>1.0137609999999999</v>
      </c>
    </row>
    <row r="30" spans="1:28" x14ac:dyDescent="0.35">
      <c r="A30" s="5" t="s">
        <v>44</v>
      </c>
      <c r="B30" s="5" t="s">
        <v>105</v>
      </c>
      <c r="E30" s="33">
        <f t="shared" si="1"/>
        <v>2032</v>
      </c>
      <c r="F30" s="104"/>
      <c r="G30" s="104"/>
      <c r="H30" s="104"/>
      <c r="I30" s="104"/>
      <c r="J30" s="107"/>
      <c r="Q30" s="43" t="s">
        <v>86</v>
      </c>
      <c r="R30" s="43">
        <v>1080</v>
      </c>
      <c r="S30" s="43">
        <v>1085</v>
      </c>
      <c r="T30" s="43">
        <v>1085</v>
      </c>
      <c r="U30" s="43">
        <v>1085</v>
      </c>
      <c r="V30" s="43">
        <v>1095</v>
      </c>
      <c r="W30" s="43">
        <v>1100</v>
      </c>
      <c r="X30" s="43">
        <v>1105</v>
      </c>
      <c r="Y30" s="43">
        <v>1105</v>
      </c>
      <c r="Z30" s="43">
        <v>1110</v>
      </c>
      <c r="AA30" s="43">
        <v>1120</v>
      </c>
      <c r="AB30" s="43">
        <v>1.0136989999999999</v>
      </c>
    </row>
    <row r="31" spans="1:28" x14ac:dyDescent="0.35">
      <c r="A31" s="5" t="s">
        <v>47</v>
      </c>
      <c r="B31" s="5"/>
      <c r="E31" s="33">
        <f t="shared" si="1"/>
        <v>2033</v>
      </c>
      <c r="F31" s="33"/>
      <c r="G31" s="33"/>
      <c r="H31" s="33"/>
      <c r="I31" s="33"/>
      <c r="J31" s="5"/>
      <c r="Q31" s="43" t="s">
        <v>87</v>
      </c>
      <c r="R31" s="43">
        <v>1085</v>
      </c>
      <c r="S31" s="43">
        <v>1090</v>
      </c>
      <c r="T31" s="43">
        <v>1090</v>
      </c>
      <c r="U31" s="43">
        <v>1090</v>
      </c>
      <c r="V31" s="43">
        <v>1100</v>
      </c>
      <c r="W31" s="43">
        <v>1105</v>
      </c>
      <c r="X31" s="43">
        <v>1110</v>
      </c>
      <c r="Y31" s="43">
        <v>1110</v>
      </c>
      <c r="Z31" s="43">
        <v>1115</v>
      </c>
      <c r="AA31" s="43">
        <v>1125</v>
      </c>
      <c r="AB31" s="43">
        <v>1.013636</v>
      </c>
    </row>
    <row r="32" spans="1:28" x14ac:dyDescent="0.35">
      <c r="A32" s="5" t="s">
        <v>45</v>
      </c>
      <c r="B32" s="5"/>
      <c r="Q32" s="43" t="s">
        <v>88</v>
      </c>
      <c r="R32" s="43">
        <v>1090</v>
      </c>
      <c r="S32" s="43">
        <v>1095</v>
      </c>
      <c r="T32" s="43">
        <v>1095</v>
      </c>
      <c r="U32" s="43">
        <v>1095</v>
      </c>
      <c r="V32" s="43">
        <v>1105</v>
      </c>
      <c r="W32" s="43">
        <v>1110</v>
      </c>
      <c r="X32" s="43">
        <v>1115</v>
      </c>
      <c r="Y32" s="43">
        <v>1115</v>
      </c>
      <c r="Z32" s="43">
        <v>1120</v>
      </c>
      <c r="AA32" s="43">
        <v>1130</v>
      </c>
      <c r="AB32" s="43">
        <v>1.0135749999999999</v>
      </c>
    </row>
    <row r="33" spans="1:17" x14ac:dyDescent="0.35">
      <c r="A33" s="5" t="s">
        <v>46</v>
      </c>
      <c r="B33" s="5" t="s">
        <v>105</v>
      </c>
      <c r="E33" s="32"/>
      <c r="F33" s="32"/>
      <c r="G33" s="32"/>
      <c r="H33" s="32"/>
      <c r="I33" s="32"/>
      <c r="J33" s="2"/>
    </row>
    <row r="34" spans="1:17" s="2" customFormat="1" ht="19.5" customHeight="1" x14ac:dyDescent="0.35">
      <c r="A34" s="93"/>
      <c r="B34" s="94"/>
      <c r="C34" s="3"/>
      <c r="E34" s="26"/>
      <c r="F34" s="26"/>
      <c r="G34" s="26"/>
      <c r="H34" s="26"/>
      <c r="I34" s="26"/>
      <c r="J34"/>
      <c r="Q34" s="136"/>
    </row>
    <row r="35" spans="1:17" x14ac:dyDescent="0.35">
      <c r="A35" s="80"/>
      <c r="B35" s="80"/>
    </row>
    <row r="57" spans="1:9" x14ac:dyDescent="0.35">
      <c r="A57" s="80"/>
      <c r="B57" s="80"/>
    </row>
    <row r="58" spans="1:9" x14ac:dyDescent="0.35">
      <c r="A58" s="92"/>
      <c r="B58" s="80"/>
      <c r="C58"/>
      <c r="E58"/>
      <c r="F58"/>
      <c r="G58"/>
      <c r="H58"/>
      <c r="I58"/>
    </row>
  </sheetData>
  <mergeCells count="10">
    <mergeCell ref="K23:O25"/>
    <mergeCell ref="E9:J9"/>
    <mergeCell ref="K11:O12"/>
    <mergeCell ref="K13:O17"/>
    <mergeCell ref="K19:O21"/>
    <mergeCell ref="D1:I1"/>
    <mergeCell ref="A6:B6"/>
    <mergeCell ref="A26:B26"/>
    <mergeCell ref="B16:B17"/>
    <mergeCell ref="E10:H10"/>
  </mergeCells>
  <pageMargins left="0.7" right="0.7" top="0.75" bottom="0.75" header="0.3" footer="0.3"/>
  <pageSetup scale="56" orientation="landscape"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A57"/>
  <sheetViews>
    <sheetView zoomScale="80" zoomScaleNormal="80" workbookViewId="0"/>
  </sheetViews>
  <sheetFormatPr defaultRowHeight="14.5" x14ac:dyDescent="0.35"/>
  <cols>
    <col min="1" max="1" width="63.6328125" customWidth="1"/>
    <col min="2" max="2" width="73.453125" customWidth="1"/>
    <col min="3" max="3" width="44.453125" style="1" customWidth="1"/>
    <col min="5" max="5" width="9.08984375" style="26"/>
    <col min="6" max="6" width="14.453125" style="26" customWidth="1"/>
    <col min="7" max="7" width="15.453125" style="26" customWidth="1"/>
    <col min="8" max="8" width="18" style="26" customWidth="1"/>
    <col min="9" max="9" width="15.6328125" customWidth="1"/>
    <col min="16" max="16" width="11.453125" style="135" customWidth="1"/>
  </cols>
  <sheetData>
    <row r="1" spans="1:27" ht="46.5" customHeight="1" x14ac:dyDescent="0.45">
      <c r="A1" s="125" t="s">
        <v>289</v>
      </c>
      <c r="B1" s="52"/>
      <c r="D1" s="451" t="s">
        <v>456</v>
      </c>
      <c r="E1" s="452"/>
      <c r="F1" s="452"/>
      <c r="G1" s="452"/>
      <c r="H1" s="453"/>
    </row>
    <row r="2" spans="1:27" x14ac:dyDescent="0.35">
      <c r="A2" s="65" t="s">
        <v>460</v>
      </c>
    </row>
    <row r="3" spans="1:27" ht="15" customHeight="1" x14ac:dyDescent="0.35">
      <c r="A3" s="4" t="s">
        <v>8</v>
      </c>
      <c r="B3" s="4"/>
    </row>
    <row r="4" spans="1:27" ht="15" customHeight="1" x14ac:dyDescent="0.35">
      <c r="A4" s="15" t="s">
        <v>9</v>
      </c>
      <c r="B4" s="15"/>
    </row>
    <row r="5" spans="1:27" x14ac:dyDescent="0.35">
      <c r="C5" s="1" t="s">
        <v>31</v>
      </c>
    </row>
    <row r="6" spans="1:27" x14ac:dyDescent="0.35">
      <c r="A6" s="368" t="s">
        <v>10</v>
      </c>
      <c r="B6" s="369"/>
      <c r="C6" s="3"/>
    </row>
    <row r="7" spans="1:27" ht="21" customHeight="1" x14ac:dyDescent="0.35">
      <c r="A7" s="6" t="s">
        <v>0</v>
      </c>
      <c r="B7" s="5" t="s">
        <v>289</v>
      </c>
      <c r="C7" s="3"/>
    </row>
    <row r="8" spans="1:27" ht="168" customHeight="1" x14ac:dyDescent="0.35">
      <c r="A8" s="6" t="s">
        <v>2</v>
      </c>
      <c r="B8" s="99" t="s">
        <v>391</v>
      </c>
      <c r="C8" s="3"/>
      <c r="E8" s="370" t="s">
        <v>100</v>
      </c>
      <c r="F8" s="370"/>
      <c r="G8" s="370"/>
      <c r="H8" s="370"/>
      <c r="I8" s="370"/>
    </row>
    <row r="9" spans="1:27" ht="15" thickBot="1" x14ac:dyDescent="0.4">
      <c r="A9" s="6" t="s">
        <v>1</v>
      </c>
      <c r="B9" s="5" t="s">
        <v>101</v>
      </c>
      <c r="C9" s="3" t="s">
        <v>48</v>
      </c>
      <c r="E9" s="371" t="s">
        <v>53</v>
      </c>
      <c r="F9" s="372"/>
      <c r="G9" s="372"/>
      <c r="H9" s="373"/>
      <c r="I9" s="5">
        <f>B14</f>
        <v>0</v>
      </c>
      <c r="J9" t="s">
        <v>74</v>
      </c>
      <c r="P9" s="43" t="s">
        <v>76</v>
      </c>
      <c r="Q9" s="43"/>
      <c r="R9" s="43"/>
      <c r="S9" s="43"/>
      <c r="T9" s="43"/>
      <c r="U9" s="43"/>
      <c r="V9" s="43"/>
      <c r="W9" s="43"/>
      <c r="X9" s="43"/>
      <c r="Y9" s="43"/>
      <c r="Z9" s="43"/>
      <c r="AA9" s="43"/>
    </row>
    <row r="10" spans="1:27" ht="48" customHeight="1" thickBot="1" x14ac:dyDescent="0.4">
      <c r="A10" s="6" t="s">
        <v>4</v>
      </c>
      <c r="B10" s="5" t="s">
        <v>102</v>
      </c>
      <c r="C10" s="3" t="s">
        <v>3</v>
      </c>
      <c r="E10" s="37" t="s">
        <v>75</v>
      </c>
      <c r="F10" s="38" t="s">
        <v>147</v>
      </c>
      <c r="G10" s="38" t="s">
        <v>146</v>
      </c>
      <c r="H10" s="38" t="s">
        <v>90</v>
      </c>
      <c r="I10" s="38" t="s">
        <v>144</v>
      </c>
      <c r="J10" s="362" t="s">
        <v>92</v>
      </c>
      <c r="K10" s="374"/>
      <c r="L10" s="374"/>
      <c r="M10" s="374"/>
      <c r="N10" s="374"/>
      <c r="P10" s="43" t="s">
        <v>77</v>
      </c>
      <c r="Q10" s="48">
        <v>0.9</v>
      </c>
      <c r="R10" s="46">
        <v>0.8</v>
      </c>
      <c r="S10" s="46">
        <v>0.7</v>
      </c>
      <c r="T10" s="47">
        <v>0.6</v>
      </c>
      <c r="U10" s="48">
        <v>0.5</v>
      </c>
      <c r="V10" s="46">
        <v>0.4</v>
      </c>
      <c r="W10" s="46">
        <v>0.3</v>
      </c>
      <c r="X10" s="46">
        <v>0.2</v>
      </c>
      <c r="Y10" s="46">
        <v>0.1</v>
      </c>
      <c r="Z10" s="46">
        <v>0.05</v>
      </c>
      <c r="AA10" s="45">
        <v>18537</v>
      </c>
    </row>
    <row r="11" spans="1:27" ht="19.5" customHeight="1" x14ac:dyDescent="0.35">
      <c r="A11" s="12" t="s">
        <v>49</v>
      </c>
      <c r="B11" s="12"/>
      <c r="C11" s="3"/>
      <c r="E11" s="33">
        <v>2012</v>
      </c>
      <c r="F11" s="33"/>
      <c r="G11" s="33"/>
      <c r="H11" s="33"/>
      <c r="I11" s="5"/>
      <c r="J11" s="362"/>
      <c r="K11" s="374"/>
      <c r="L11" s="374"/>
      <c r="M11" s="374"/>
      <c r="N11" s="374"/>
      <c r="P11" s="43">
        <v>2011</v>
      </c>
      <c r="Q11" s="43">
        <v>1030</v>
      </c>
      <c r="R11" s="43">
        <v>1035</v>
      </c>
      <c r="S11" s="43">
        <v>1040</v>
      </c>
      <c r="T11" s="43">
        <v>1050</v>
      </c>
      <c r="U11" s="43">
        <v>1070</v>
      </c>
      <c r="V11" s="43">
        <v>1075</v>
      </c>
      <c r="W11" s="43">
        <v>1090</v>
      </c>
      <c r="X11" s="43">
        <v>1095</v>
      </c>
      <c r="Y11" s="43">
        <v>1110</v>
      </c>
      <c r="Z11" s="43">
        <v>1110</v>
      </c>
      <c r="AA11" s="43">
        <v>1.0373829999999999</v>
      </c>
    </row>
    <row r="12" spans="1:27" ht="15" customHeight="1" x14ac:dyDescent="0.35">
      <c r="A12" s="12" t="s">
        <v>50</v>
      </c>
      <c r="B12" s="12"/>
      <c r="C12" s="3"/>
      <c r="E12" s="33">
        <v>2013</v>
      </c>
      <c r="F12" s="33"/>
      <c r="G12" s="33"/>
      <c r="H12" s="33"/>
      <c r="I12" s="5"/>
      <c r="J12" s="375" t="s">
        <v>91</v>
      </c>
      <c r="K12" s="376"/>
      <c r="L12" s="376"/>
      <c r="M12" s="376"/>
      <c r="N12" s="376"/>
      <c r="P12" s="43">
        <v>2012</v>
      </c>
      <c r="Q12" s="43">
        <v>1050</v>
      </c>
      <c r="R12" s="43">
        <v>1055</v>
      </c>
      <c r="S12" s="43">
        <v>1060</v>
      </c>
      <c r="T12" s="43">
        <v>1070</v>
      </c>
      <c r="U12" s="43">
        <v>1090</v>
      </c>
      <c r="V12" s="43">
        <v>1095</v>
      </c>
      <c r="W12" s="43">
        <v>1115</v>
      </c>
      <c r="X12" s="43">
        <v>1120</v>
      </c>
      <c r="Y12" s="43">
        <v>1125</v>
      </c>
      <c r="Z12" s="43">
        <v>1135</v>
      </c>
      <c r="AA12" s="43">
        <v>1.0321100000000001</v>
      </c>
    </row>
    <row r="13" spans="1:27" ht="46.25" customHeight="1" x14ac:dyDescent="0.35">
      <c r="A13" s="12" t="s">
        <v>51</v>
      </c>
      <c r="B13" s="24" t="s">
        <v>457</v>
      </c>
      <c r="C13" s="3" t="s">
        <v>52</v>
      </c>
      <c r="E13" s="33">
        <v>2014</v>
      </c>
      <c r="F13" s="33"/>
      <c r="G13" s="33"/>
      <c r="H13" s="33"/>
      <c r="I13" s="5"/>
      <c r="J13" s="375"/>
      <c r="K13" s="376"/>
      <c r="L13" s="376"/>
      <c r="M13" s="376"/>
      <c r="N13" s="376"/>
      <c r="P13" s="43">
        <v>2013</v>
      </c>
      <c r="Q13" s="43">
        <v>1065</v>
      </c>
      <c r="R13" s="43">
        <v>1070</v>
      </c>
      <c r="S13" s="43">
        <v>1075</v>
      </c>
      <c r="T13" s="43">
        <v>1085</v>
      </c>
      <c r="U13" s="43">
        <v>1105</v>
      </c>
      <c r="V13" s="43">
        <v>1110</v>
      </c>
      <c r="W13" s="43">
        <v>1130</v>
      </c>
      <c r="X13" s="43">
        <v>1135</v>
      </c>
      <c r="Y13" s="43">
        <v>1150</v>
      </c>
      <c r="Z13" s="43">
        <v>1150</v>
      </c>
      <c r="AA13" s="43">
        <v>1.040724</v>
      </c>
    </row>
    <row r="14" spans="1:27" ht="21.75" customHeight="1" x14ac:dyDescent="0.35">
      <c r="A14" s="12" t="s">
        <v>53</v>
      </c>
      <c r="B14" s="24"/>
      <c r="C14" s="3"/>
      <c r="E14" s="33">
        <v>2015</v>
      </c>
      <c r="F14" s="33"/>
      <c r="G14" s="33"/>
      <c r="H14" s="33"/>
      <c r="I14" s="5"/>
      <c r="J14" s="375"/>
      <c r="K14" s="376"/>
      <c r="L14" s="376"/>
      <c r="M14" s="376"/>
      <c r="N14" s="376"/>
      <c r="P14" s="43">
        <v>2014</v>
      </c>
      <c r="Q14" s="43">
        <v>1080</v>
      </c>
      <c r="R14" s="43">
        <v>1085</v>
      </c>
      <c r="S14" s="43">
        <v>1090</v>
      </c>
      <c r="T14" s="43">
        <v>1100</v>
      </c>
      <c r="U14" s="43">
        <v>1120</v>
      </c>
      <c r="V14" s="43">
        <v>1125</v>
      </c>
      <c r="W14" s="43">
        <v>1145</v>
      </c>
      <c r="X14" s="43">
        <v>1150</v>
      </c>
      <c r="Y14" s="43">
        <v>1165</v>
      </c>
      <c r="Z14" s="43">
        <v>1170</v>
      </c>
      <c r="AA14" s="43">
        <v>1.040179</v>
      </c>
    </row>
    <row r="15" spans="1:27" x14ac:dyDescent="0.35">
      <c r="A15" s="88" t="s">
        <v>41</v>
      </c>
      <c r="B15" s="407" t="s">
        <v>97</v>
      </c>
      <c r="E15" s="33">
        <v>2016</v>
      </c>
      <c r="F15" s="33"/>
      <c r="G15" s="33"/>
      <c r="H15" s="33"/>
      <c r="I15" s="5"/>
      <c r="J15" s="375"/>
      <c r="K15" s="376"/>
      <c r="L15" s="376"/>
      <c r="M15" s="376"/>
      <c r="N15" s="376"/>
      <c r="P15" s="43">
        <v>2015</v>
      </c>
      <c r="Q15" s="43">
        <v>1095</v>
      </c>
      <c r="R15" s="43">
        <v>1100</v>
      </c>
      <c r="S15" s="43">
        <v>1105</v>
      </c>
      <c r="T15" s="43">
        <v>1115</v>
      </c>
      <c r="U15" s="43">
        <v>1135</v>
      </c>
      <c r="V15" s="43">
        <v>1140</v>
      </c>
      <c r="W15" s="43">
        <v>1160</v>
      </c>
      <c r="X15" s="43">
        <v>1165</v>
      </c>
      <c r="Y15" s="43">
        <v>1170</v>
      </c>
      <c r="Z15" s="43">
        <v>1180</v>
      </c>
      <c r="AA15" s="43">
        <v>1.030837</v>
      </c>
    </row>
    <row r="16" spans="1:27" ht="60.75" customHeight="1" x14ac:dyDescent="0.35">
      <c r="A16" s="88" t="s">
        <v>7</v>
      </c>
      <c r="B16" s="408"/>
      <c r="C16" s="3" t="s">
        <v>21</v>
      </c>
      <c r="E16" s="33">
        <v>2017</v>
      </c>
      <c r="F16" s="33"/>
      <c r="G16" s="33"/>
      <c r="H16" s="33"/>
      <c r="I16" s="5"/>
      <c r="J16" s="377"/>
      <c r="K16" s="378"/>
      <c r="L16" s="378"/>
      <c r="M16" s="378"/>
      <c r="N16" s="378"/>
      <c r="P16" s="43">
        <v>2016</v>
      </c>
      <c r="Q16" s="43">
        <v>1105</v>
      </c>
      <c r="R16" s="43">
        <v>1110</v>
      </c>
      <c r="S16" s="43">
        <v>1115</v>
      </c>
      <c r="T16" s="43">
        <v>1125</v>
      </c>
      <c r="U16" s="43">
        <v>1145</v>
      </c>
      <c r="V16" s="43">
        <v>1150</v>
      </c>
      <c r="W16" s="43">
        <v>1170</v>
      </c>
      <c r="X16" s="43">
        <v>1175</v>
      </c>
      <c r="Y16" s="43">
        <v>1190</v>
      </c>
      <c r="Z16" s="43">
        <v>1195</v>
      </c>
      <c r="AA16" s="43">
        <v>1.039301</v>
      </c>
    </row>
    <row r="17" spans="1:27" x14ac:dyDescent="0.35">
      <c r="A17" s="89" t="s">
        <v>72</v>
      </c>
      <c r="B17" s="89"/>
      <c r="C17" s="3" t="s">
        <v>73</v>
      </c>
      <c r="E17" s="33">
        <v>2018</v>
      </c>
      <c r="F17" s="33"/>
      <c r="G17" s="33"/>
      <c r="H17" s="33"/>
      <c r="I17" s="5"/>
      <c r="J17" s="34" t="s">
        <v>89</v>
      </c>
      <c r="K17" s="35"/>
      <c r="L17" s="35"/>
      <c r="M17" s="35"/>
      <c r="N17" s="36"/>
      <c r="P17" s="43">
        <v>2017</v>
      </c>
      <c r="Q17" s="43">
        <v>1115</v>
      </c>
      <c r="R17" s="43">
        <v>1120</v>
      </c>
      <c r="S17" s="43">
        <v>1125</v>
      </c>
      <c r="T17" s="43">
        <v>1135</v>
      </c>
      <c r="U17" s="43">
        <v>1155</v>
      </c>
      <c r="V17" s="43">
        <v>1160</v>
      </c>
      <c r="W17" s="43">
        <v>1180</v>
      </c>
      <c r="X17" s="43">
        <v>1185</v>
      </c>
      <c r="Y17" s="43">
        <v>1195</v>
      </c>
      <c r="Z17" s="43">
        <v>1205</v>
      </c>
      <c r="AA17" s="43">
        <v>1.034632</v>
      </c>
    </row>
    <row r="18" spans="1:27" x14ac:dyDescent="0.35">
      <c r="A18" s="89" t="s">
        <v>68</v>
      </c>
      <c r="B18" s="90"/>
      <c r="C18" s="3" t="s">
        <v>69</v>
      </c>
      <c r="E18" s="33">
        <v>2019</v>
      </c>
      <c r="F18" s="33"/>
      <c r="G18" s="33"/>
      <c r="H18" s="33"/>
      <c r="I18" s="5"/>
      <c r="J18" s="353"/>
      <c r="K18" s="354"/>
      <c r="L18" s="354"/>
      <c r="M18" s="354"/>
      <c r="N18" s="355"/>
      <c r="P18" s="43">
        <v>2018</v>
      </c>
      <c r="Q18" s="43">
        <v>1125</v>
      </c>
      <c r="R18" s="43">
        <v>1130</v>
      </c>
      <c r="S18" s="43">
        <v>1140</v>
      </c>
      <c r="T18" s="43">
        <v>1150</v>
      </c>
      <c r="U18" s="43">
        <v>1170</v>
      </c>
      <c r="V18" s="43">
        <v>1175</v>
      </c>
      <c r="W18" s="43">
        <v>1195</v>
      </c>
      <c r="X18" s="43">
        <v>1200</v>
      </c>
      <c r="Y18" s="43">
        <v>1215</v>
      </c>
      <c r="Z18" s="43">
        <v>1215</v>
      </c>
      <c r="AA18" s="43">
        <v>1.038462</v>
      </c>
    </row>
    <row r="19" spans="1:27" ht="21" customHeight="1" x14ac:dyDescent="0.35">
      <c r="A19" s="89" t="s">
        <v>67</v>
      </c>
      <c r="B19" s="89"/>
      <c r="C19" s="3" t="s">
        <v>70</v>
      </c>
      <c r="E19" s="33">
        <v>2020</v>
      </c>
      <c r="F19" s="33"/>
      <c r="G19" s="33"/>
      <c r="H19" s="33"/>
      <c r="I19" s="5"/>
      <c r="J19" s="356"/>
      <c r="K19" s="357"/>
      <c r="L19" s="357"/>
      <c r="M19" s="357"/>
      <c r="N19" s="358"/>
      <c r="P19" s="43">
        <v>2019</v>
      </c>
      <c r="Q19" s="43">
        <v>1135</v>
      </c>
      <c r="R19" s="43">
        <v>1140</v>
      </c>
      <c r="S19" s="43">
        <v>1150</v>
      </c>
      <c r="T19" s="43">
        <v>1160</v>
      </c>
      <c r="U19" s="43">
        <v>1180</v>
      </c>
      <c r="V19" s="43">
        <v>1185</v>
      </c>
      <c r="W19" s="43">
        <v>1205</v>
      </c>
      <c r="X19" s="43">
        <v>1210</v>
      </c>
      <c r="Y19" s="43">
        <v>1225</v>
      </c>
      <c r="Z19" s="43">
        <v>1230</v>
      </c>
      <c r="AA19" s="43">
        <v>1.0381359999999999</v>
      </c>
    </row>
    <row r="20" spans="1:27" ht="48.75" customHeight="1" x14ac:dyDescent="0.35">
      <c r="A20" s="5" t="s">
        <v>98</v>
      </c>
      <c r="B20" s="91" t="s">
        <v>99</v>
      </c>
      <c r="C20" s="3" t="s">
        <v>58</v>
      </c>
      <c r="E20" s="33">
        <v>2021</v>
      </c>
      <c r="F20" s="33"/>
      <c r="G20" s="33"/>
      <c r="H20" s="33"/>
      <c r="I20" s="5"/>
      <c r="J20" s="359"/>
      <c r="K20" s="360"/>
      <c r="L20" s="360"/>
      <c r="M20" s="360"/>
      <c r="N20" s="361"/>
      <c r="P20" s="43">
        <v>2020</v>
      </c>
      <c r="Q20" s="43">
        <v>1145</v>
      </c>
      <c r="R20" s="43">
        <v>1150</v>
      </c>
      <c r="S20" s="43">
        <v>1155</v>
      </c>
      <c r="T20" s="43">
        <v>1170</v>
      </c>
      <c r="U20" s="43">
        <v>1190</v>
      </c>
      <c r="V20" s="43">
        <v>1195</v>
      </c>
      <c r="W20" s="43">
        <v>1215</v>
      </c>
      <c r="X20" s="43">
        <v>1225</v>
      </c>
      <c r="Y20" s="43">
        <v>1235</v>
      </c>
      <c r="Z20" s="43">
        <v>1240</v>
      </c>
      <c r="AA20" s="43">
        <v>1.0378149999999999</v>
      </c>
    </row>
    <row r="21" spans="1:27" s="2" customFormat="1" x14ac:dyDescent="0.35">
      <c r="A21" s="6" t="s">
        <v>5</v>
      </c>
      <c r="B21" s="22"/>
      <c r="C21" s="3" t="s">
        <v>6</v>
      </c>
      <c r="E21" s="33">
        <v>2022</v>
      </c>
      <c r="F21" s="33"/>
      <c r="G21" s="33"/>
      <c r="H21" s="33"/>
      <c r="I21" s="5"/>
      <c r="P21" s="43" t="s">
        <v>78</v>
      </c>
      <c r="Q21" s="43"/>
      <c r="R21" s="43"/>
      <c r="S21" s="43"/>
      <c r="T21" s="43"/>
      <c r="U21" s="43"/>
      <c r="V21" s="43"/>
      <c r="W21" s="43"/>
      <c r="X21" s="43"/>
      <c r="Y21" s="43"/>
      <c r="Z21" s="43"/>
      <c r="AA21" s="43"/>
    </row>
    <row r="22" spans="1:27" s="2" customFormat="1" ht="34.5" customHeight="1" x14ac:dyDescent="0.35">
      <c r="A22" s="5" t="s">
        <v>55</v>
      </c>
      <c r="B22" s="23"/>
      <c r="C22" s="3" t="s">
        <v>54</v>
      </c>
      <c r="E22" s="33">
        <v>2023</v>
      </c>
      <c r="F22" s="33"/>
      <c r="G22" s="33"/>
      <c r="H22" s="33"/>
      <c r="I22" s="5"/>
      <c r="J22" s="362" t="s">
        <v>96</v>
      </c>
      <c r="K22" s="363"/>
      <c r="L22" s="363"/>
      <c r="M22" s="363"/>
      <c r="N22" s="363"/>
      <c r="P22" s="43" t="s">
        <v>79</v>
      </c>
      <c r="Q22" s="43">
        <v>1030</v>
      </c>
      <c r="R22" s="43">
        <v>1035</v>
      </c>
      <c r="S22" s="43">
        <v>1035</v>
      </c>
      <c r="T22" s="43">
        <v>1035</v>
      </c>
      <c r="U22" s="43">
        <v>1045</v>
      </c>
      <c r="V22" s="43">
        <v>1050</v>
      </c>
      <c r="W22" s="43">
        <v>1055</v>
      </c>
      <c r="X22" s="43">
        <v>1055</v>
      </c>
      <c r="Y22" s="43">
        <v>1060</v>
      </c>
      <c r="Z22" s="43">
        <v>1070</v>
      </c>
      <c r="AA22" s="43">
        <v>1.014354</v>
      </c>
    </row>
    <row r="23" spans="1:27" ht="30.75" customHeight="1" x14ac:dyDescent="0.35">
      <c r="A23" s="5" t="s">
        <v>56</v>
      </c>
      <c r="B23" s="22"/>
      <c r="C23" s="3" t="s">
        <v>57</v>
      </c>
      <c r="E23" s="33">
        <v>2024</v>
      </c>
      <c r="F23" s="33"/>
      <c r="G23" s="33"/>
      <c r="H23" s="33"/>
      <c r="I23" s="5"/>
      <c r="J23" s="362"/>
      <c r="K23" s="363"/>
      <c r="L23" s="363"/>
      <c r="M23" s="363"/>
      <c r="N23" s="363"/>
      <c r="P23" s="43" t="s">
        <v>80</v>
      </c>
      <c r="Q23" s="43">
        <v>1040</v>
      </c>
      <c r="R23" s="43">
        <v>1045</v>
      </c>
      <c r="S23" s="43">
        <v>1045</v>
      </c>
      <c r="T23" s="43">
        <v>1045</v>
      </c>
      <c r="U23" s="43">
        <v>1055</v>
      </c>
      <c r="V23" s="43">
        <v>1060</v>
      </c>
      <c r="W23" s="43">
        <v>1065</v>
      </c>
      <c r="X23" s="43">
        <v>1065</v>
      </c>
      <c r="Y23" s="43">
        <v>1070</v>
      </c>
      <c r="Z23" s="43">
        <v>1080</v>
      </c>
      <c r="AA23" s="43">
        <v>1.0142180000000001</v>
      </c>
    </row>
    <row r="24" spans="1:27" s="2" customFormat="1" x14ac:dyDescent="0.35">
      <c r="A24" s="18"/>
      <c r="B24" s="19"/>
      <c r="C24" s="3"/>
      <c r="E24" s="33">
        <v>2025</v>
      </c>
      <c r="F24" s="33"/>
      <c r="G24" s="33"/>
      <c r="H24" s="33"/>
      <c r="I24" s="5"/>
      <c r="J24" s="362"/>
      <c r="K24" s="363"/>
      <c r="L24" s="363"/>
      <c r="M24" s="363"/>
      <c r="N24" s="363"/>
      <c r="P24" s="43" t="s">
        <v>81</v>
      </c>
      <c r="Q24" s="43">
        <v>1050</v>
      </c>
      <c r="R24" s="43">
        <v>1055</v>
      </c>
      <c r="S24" s="43">
        <v>1055</v>
      </c>
      <c r="T24" s="43">
        <v>1055</v>
      </c>
      <c r="U24" s="43">
        <v>1065</v>
      </c>
      <c r="V24" s="43">
        <v>1070</v>
      </c>
      <c r="W24" s="43">
        <v>1075</v>
      </c>
      <c r="X24" s="43">
        <v>1075</v>
      </c>
      <c r="Y24" s="43">
        <v>1080</v>
      </c>
      <c r="Z24" s="43">
        <v>1095</v>
      </c>
      <c r="AA24" s="43">
        <v>1.0140849999999999</v>
      </c>
    </row>
    <row r="25" spans="1:27" x14ac:dyDescent="0.35">
      <c r="A25" s="364" t="s">
        <v>71</v>
      </c>
      <c r="B25" s="364"/>
      <c r="E25" s="33">
        <v>2026</v>
      </c>
      <c r="F25" s="33"/>
      <c r="G25" s="33"/>
      <c r="H25" s="33"/>
      <c r="I25" s="5"/>
      <c r="P25" s="43" t="s">
        <v>82</v>
      </c>
      <c r="Q25" s="43">
        <v>1055</v>
      </c>
      <c r="R25" s="43">
        <v>1060</v>
      </c>
      <c r="S25" s="43">
        <v>1060</v>
      </c>
      <c r="T25" s="43">
        <v>1060</v>
      </c>
      <c r="U25" s="43">
        <v>1070</v>
      </c>
      <c r="V25" s="43">
        <v>1075</v>
      </c>
      <c r="W25" s="43">
        <v>1080</v>
      </c>
      <c r="X25" s="43">
        <v>1080</v>
      </c>
      <c r="Y25" s="43">
        <v>1085</v>
      </c>
      <c r="Z25" s="43">
        <v>1095</v>
      </c>
      <c r="AA25" s="43">
        <v>1.014019</v>
      </c>
    </row>
    <row r="26" spans="1:27" x14ac:dyDescent="0.35">
      <c r="A26" s="5" t="s">
        <v>28</v>
      </c>
      <c r="B26" s="5"/>
      <c r="E26" s="33">
        <v>2027</v>
      </c>
      <c r="F26" s="33"/>
      <c r="G26" s="33"/>
      <c r="H26" s="33"/>
      <c r="I26" s="5"/>
      <c r="P26" s="43" t="s">
        <v>83</v>
      </c>
      <c r="Q26" s="43">
        <v>1060</v>
      </c>
      <c r="R26" s="43">
        <v>1065</v>
      </c>
      <c r="S26" s="43">
        <v>1065</v>
      </c>
      <c r="T26" s="43">
        <v>1065</v>
      </c>
      <c r="U26" s="43">
        <v>1075</v>
      </c>
      <c r="V26" s="43">
        <v>1080</v>
      </c>
      <c r="W26" s="43">
        <v>1085</v>
      </c>
      <c r="X26" s="43">
        <v>1085</v>
      </c>
      <c r="Y26" s="43">
        <v>1090</v>
      </c>
      <c r="Z26" s="43">
        <v>1110</v>
      </c>
      <c r="AA26" s="43">
        <v>1.0139530000000001</v>
      </c>
    </row>
    <row r="27" spans="1:27" x14ac:dyDescent="0.35">
      <c r="A27" s="5" t="s">
        <v>29</v>
      </c>
      <c r="B27" s="5"/>
      <c r="E27" s="33">
        <v>2028</v>
      </c>
      <c r="F27" s="33"/>
      <c r="G27" s="33"/>
      <c r="H27" s="33"/>
      <c r="I27" s="5"/>
      <c r="P27" s="43" t="s">
        <v>84</v>
      </c>
      <c r="Q27" s="43">
        <v>1065</v>
      </c>
      <c r="R27" s="43">
        <v>1070</v>
      </c>
      <c r="S27" s="43">
        <v>1070</v>
      </c>
      <c r="T27" s="43">
        <v>1070</v>
      </c>
      <c r="U27" s="43">
        <v>1080</v>
      </c>
      <c r="V27" s="43">
        <v>1085</v>
      </c>
      <c r="W27" s="43">
        <v>1090</v>
      </c>
      <c r="X27" s="43">
        <v>1090</v>
      </c>
      <c r="Y27" s="43">
        <v>1100</v>
      </c>
      <c r="Z27" s="43">
        <v>1110</v>
      </c>
      <c r="AA27" s="43">
        <v>1.018519</v>
      </c>
    </row>
    <row r="28" spans="1:27" ht="39.75" customHeight="1" x14ac:dyDescent="0.35">
      <c r="A28" s="5" t="s">
        <v>30</v>
      </c>
      <c r="B28" s="23"/>
      <c r="C28" s="1" t="s">
        <v>43</v>
      </c>
      <c r="E28" s="33">
        <v>2029</v>
      </c>
      <c r="F28" s="33"/>
      <c r="G28" s="33"/>
      <c r="H28" s="33"/>
      <c r="I28" s="5"/>
      <c r="P28" s="43" t="s">
        <v>85</v>
      </c>
      <c r="Q28" s="43">
        <v>1075</v>
      </c>
      <c r="R28" s="43">
        <v>1080</v>
      </c>
      <c r="S28" s="43">
        <v>1080</v>
      </c>
      <c r="T28" s="43">
        <v>1080</v>
      </c>
      <c r="U28" s="43">
        <v>1090</v>
      </c>
      <c r="V28" s="43">
        <v>1095</v>
      </c>
      <c r="W28" s="43">
        <v>1100</v>
      </c>
      <c r="X28" s="43">
        <v>1100</v>
      </c>
      <c r="Y28" s="43">
        <v>1105</v>
      </c>
      <c r="Z28" s="43">
        <v>1120</v>
      </c>
      <c r="AA28" s="43">
        <v>1.0137609999999999</v>
      </c>
    </row>
    <row r="29" spans="1:27" x14ac:dyDescent="0.35">
      <c r="A29" s="5" t="s">
        <v>44</v>
      </c>
      <c r="B29" s="5"/>
      <c r="E29" s="33">
        <v>2030</v>
      </c>
      <c r="F29" s="33"/>
      <c r="G29" s="33"/>
      <c r="H29" s="33"/>
      <c r="I29" s="5"/>
      <c r="P29" s="43" t="s">
        <v>86</v>
      </c>
      <c r="Q29" s="43">
        <v>1080</v>
      </c>
      <c r="R29" s="43">
        <v>1085</v>
      </c>
      <c r="S29" s="43">
        <v>1085</v>
      </c>
      <c r="T29" s="43">
        <v>1085</v>
      </c>
      <c r="U29" s="43">
        <v>1095</v>
      </c>
      <c r="V29" s="43">
        <v>1100</v>
      </c>
      <c r="W29" s="43">
        <v>1105</v>
      </c>
      <c r="X29" s="43">
        <v>1105</v>
      </c>
      <c r="Y29" s="43">
        <v>1110</v>
      </c>
      <c r="Z29" s="43">
        <v>1120</v>
      </c>
      <c r="AA29" s="43">
        <v>1.0136989999999999</v>
      </c>
    </row>
    <row r="30" spans="1:27" x14ac:dyDescent="0.35">
      <c r="A30" s="5" t="s">
        <v>47</v>
      </c>
      <c r="B30" s="5"/>
      <c r="E30" s="33">
        <v>2031</v>
      </c>
      <c r="F30" s="33"/>
      <c r="G30" s="33"/>
      <c r="H30" s="33"/>
      <c r="I30" s="5"/>
      <c r="P30" s="43" t="s">
        <v>87</v>
      </c>
      <c r="Q30" s="43">
        <v>1085</v>
      </c>
      <c r="R30" s="43">
        <v>1090</v>
      </c>
      <c r="S30" s="43">
        <v>1090</v>
      </c>
      <c r="T30" s="43">
        <v>1090</v>
      </c>
      <c r="U30" s="43">
        <v>1100</v>
      </c>
      <c r="V30" s="43">
        <v>1105</v>
      </c>
      <c r="W30" s="43">
        <v>1110</v>
      </c>
      <c r="X30" s="43">
        <v>1110</v>
      </c>
      <c r="Y30" s="43">
        <v>1115</v>
      </c>
      <c r="Z30" s="43">
        <v>1125</v>
      </c>
      <c r="AA30" s="43">
        <v>1.013636</v>
      </c>
    </row>
    <row r="31" spans="1:27" x14ac:dyDescent="0.35">
      <c r="A31" s="5" t="s">
        <v>45</v>
      </c>
      <c r="B31" s="5"/>
      <c r="P31" s="43" t="s">
        <v>88</v>
      </c>
      <c r="Q31" s="43">
        <v>1090</v>
      </c>
      <c r="R31" s="43">
        <v>1095</v>
      </c>
      <c r="S31" s="43">
        <v>1095</v>
      </c>
      <c r="T31" s="43">
        <v>1095</v>
      </c>
      <c r="U31" s="43">
        <v>1105</v>
      </c>
      <c r="V31" s="43">
        <v>1110</v>
      </c>
      <c r="W31" s="43">
        <v>1115</v>
      </c>
      <c r="X31" s="43">
        <v>1115</v>
      </c>
      <c r="Y31" s="43">
        <v>1120</v>
      </c>
      <c r="Z31" s="43">
        <v>1130</v>
      </c>
      <c r="AA31" s="43">
        <v>1.0135749999999999</v>
      </c>
    </row>
    <row r="32" spans="1:27" x14ac:dyDescent="0.35">
      <c r="A32" s="5" t="s">
        <v>46</v>
      </c>
      <c r="B32" s="5"/>
      <c r="E32" s="32"/>
      <c r="F32" s="32"/>
      <c r="G32" s="32"/>
      <c r="H32" s="32"/>
      <c r="I32" s="2"/>
    </row>
    <row r="33" spans="1:16" s="2" customFormat="1" ht="16.5" customHeight="1" x14ac:dyDescent="0.35">
      <c r="A33" s="93"/>
      <c r="B33" s="94"/>
      <c r="C33" s="3"/>
      <c r="E33" s="26"/>
      <c r="F33" s="26"/>
      <c r="G33" s="26"/>
      <c r="H33" s="26"/>
      <c r="I33"/>
      <c r="P33" s="136"/>
    </row>
    <row r="34" spans="1:16" x14ac:dyDescent="0.35">
      <c r="A34" s="80"/>
      <c r="B34" s="80"/>
    </row>
    <row r="56" spans="1:16" x14ac:dyDescent="0.35">
      <c r="A56" s="80"/>
      <c r="B56" s="80"/>
      <c r="C56"/>
      <c r="E56"/>
      <c r="F56"/>
      <c r="G56"/>
      <c r="H56"/>
      <c r="P56"/>
    </row>
    <row r="57" spans="1:16" x14ac:dyDescent="0.35">
      <c r="A57" s="92"/>
      <c r="B57" s="80"/>
      <c r="C57"/>
      <c r="E57"/>
      <c r="F57"/>
      <c r="G57"/>
      <c r="H57"/>
      <c r="P57"/>
    </row>
  </sheetData>
  <mergeCells count="10">
    <mergeCell ref="D1:H1"/>
    <mergeCell ref="J18:N20"/>
    <mergeCell ref="J22:N24"/>
    <mergeCell ref="A25:B25"/>
    <mergeCell ref="A6:B6"/>
    <mergeCell ref="E8:I8"/>
    <mergeCell ref="E9:H9"/>
    <mergeCell ref="J10:N11"/>
    <mergeCell ref="J12:N16"/>
    <mergeCell ref="B15:B16"/>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39"/>
  <sheetViews>
    <sheetView zoomScale="80" zoomScaleNormal="80" workbookViewId="0"/>
  </sheetViews>
  <sheetFormatPr defaultRowHeight="14.5" x14ac:dyDescent="0.35"/>
  <cols>
    <col min="1" max="1" width="67.08984375" customWidth="1"/>
    <col min="2" max="2" width="64" customWidth="1"/>
    <col min="3" max="3" width="38.6328125" customWidth="1"/>
    <col min="19" max="19" width="11.08984375" style="135" customWidth="1"/>
  </cols>
  <sheetData>
    <row r="1" spans="1:30" ht="51.75" customHeight="1" x14ac:dyDescent="0.45">
      <c r="A1" s="122" t="s">
        <v>297</v>
      </c>
      <c r="B1" s="52"/>
      <c r="C1" s="1"/>
      <c r="D1" s="404" t="s">
        <v>311</v>
      </c>
      <c r="E1" s="405"/>
      <c r="F1" s="405"/>
      <c r="G1" s="405"/>
      <c r="H1" s="405"/>
      <c r="I1" s="405"/>
      <c r="J1" s="405"/>
      <c r="K1" s="405"/>
      <c r="L1" s="406"/>
    </row>
    <row r="2" spans="1:30" ht="32.25" customHeight="1" x14ac:dyDescent="0.35">
      <c r="A2" t="s">
        <v>241</v>
      </c>
      <c r="C2" s="1"/>
      <c r="M2" s="26"/>
      <c r="N2" s="26"/>
      <c r="O2" s="26"/>
      <c r="P2" s="26"/>
      <c r="Q2" s="26"/>
    </row>
    <row r="3" spans="1:30" ht="15" customHeight="1" x14ac:dyDescent="0.35">
      <c r="A3" s="4" t="s">
        <v>8</v>
      </c>
      <c r="B3" s="4"/>
      <c r="C3" s="1"/>
      <c r="E3" s="26"/>
      <c r="F3" s="26"/>
      <c r="G3" s="26"/>
      <c r="H3" s="26"/>
      <c r="I3" s="26"/>
      <c r="J3" s="26"/>
      <c r="K3" s="26"/>
    </row>
    <row r="4" spans="1:30" ht="12.75" customHeight="1" x14ac:dyDescent="0.35">
      <c r="A4" s="15" t="s">
        <v>9</v>
      </c>
      <c r="B4" s="15"/>
      <c r="C4" s="1"/>
      <c r="E4" s="26"/>
      <c r="F4" s="26"/>
      <c r="G4" s="26"/>
      <c r="H4" s="26"/>
      <c r="I4" s="26"/>
      <c r="J4" s="26"/>
      <c r="K4" s="26"/>
    </row>
    <row r="5" spans="1:30" x14ac:dyDescent="0.35">
      <c r="C5" s="1" t="s">
        <v>31</v>
      </c>
      <c r="E5" s="26"/>
      <c r="F5" s="26"/>
      <c r="G5" s="26"/>
      <c r="H5" s="26"/>
      <c r="I5" s="26"/>
      <c r="J5" s="26"/>
      <c r="K5" s="26"/>
    </row>
    <row r="6" spans="1:30" x14ac:dyDescent="0.35">
      <c r="A6" s="368" t="s">
        <v>10</v>
      </c>
      <c r="B6" s="369"/>
      <c r="C6" s="3"/>
      <c r="E6" s="26"/>
      <c r="F6" s="26"/>
      <c r="G6" s="26"/>
      <c r="H6" s="26"/>
      <c r="I6" s="26"/>
      <c r="J6" s="26"/>
      <c r="K6" s="26" t="s">
        <v>134</v>
      </c>
    </row>
    <row r="7" spans="1:30" ht="33.75" customHeight="1" x14ac:dyDescent="0.35">
      <c r="A7" s="6" t="s">
        <v>0</v>
      </c>
      <c r="B7" s="5" t="s">
        <v>242</v>
      </c>
      <c r="C7" s="3"/>
      <c r="D7" t="str">
        <f>+'St. Albans'!D4</f>
        <v xml:space="preserve"> </v>
      </c>
      <c r="E7" s="26"/>
      <c r="F7" s="50" t="s">
        <v>150</v>
      </c>
      <c r="G7" s="50">
        <v>1</v>
      </c>
      <c r="H7" s="50"/>
      <c r="I7" s="26" t="s">
        <v>169</v>
      </c>
      <c r="J7" s="60">
        <v>0</v>
      </c>
      <c r="K7" s="26" t="s">
        <v>168</v>
      </c>
      <c r="L7" s="59" t="s">
        <v>134</v>
      </c>
      <c r="M7" t="s">
        <v>201</v>
      </c>
    </row>
    <row r="8" spans="1:30" ht="108" customHeight="1" x14ac:dyDescent="0.35">
      <c r="A8" s="6" t="s">
        <v>2</v>
      </c>
      <c r="B8" s="95" t="s">
        <v>243</v>
      </c>
      <c r="C8" s="3"/>
    </row>
    <row r="9" spans="1:30" ht="139.5" customHeight="1" x14ac:dyDescent="0.35">
      <c r="A9" s="70" t="s">
        <v>238</v>
      </c>
      <c r="B9" s="95" t="s">
        <v>244</v>
      </c>
      <c r="C9" s="3"/>
      <c r="E9" s="370" t="s">
        <v>100</v>
      </c>
      <c r="F9" s="370"/>
      <c r="G9" s="370"/>
      <c r="H9" s="370"/>
      <c r="I9" s="370"/>
      <c r="J9" s="370"/>
      <c r="K9" s="370"/>
      <c r="L9" s="370"/>
    </row>
    <row r="10" spans="1:30" ht="15" thickBot="1" x14ac:dyDescent="0.4">
      <c r="A10" s="6" t="s">
        <v>1</v>
      </c>
      <c r="B10" s="5" t="s">
        <v>245</v>
      </c>
      <c r="C10" s="3" t="s">
        <v>48</v>
      </c>
      <c r="E10" s="371" t="s">
        <v>53</v>
      </c>
      <c r="F10" s="372"/>
      <c r="G10" s="372"/>
      <c r="H10" s="372"/>
      <c r="I10" s="373"/>
      <c r="J10" s="109" t="s">
        <v>134</v>
      </c>
      <c r="K10" s="79"/>
      <c r="L10" s="5" t="str">
        <f>B15</f>
        <v>14 MVA</v>
      </c>
      <c r="M10" t="s">
        <v>74</v>
      </c>
      <c r="S10" s="43" t="s">
        <v>76</v>
      </c>
      <c r="T10" s="43"/>
      <c r="U10" s="43"/>
      <c r="V10" s="43"/>
      <c r="W10" s="43"/>
      <c r="X10" s="43"/>
      <c r="Y10" s="43"/>
      <c r="Z10" s="43"/>
      <c r="AA10" s="43"/>
      <c r="AB10" s="43"/>
      <c r="AC10" s="43"/>
      <c r="AD10" s="43"/>
    </row>
    <row r="11" spans="1:30" ht="87.5" thickBot="1" x14ac:dyDescent="0.4">
      <c r="A11" s="6" t="s">
        <v>4</v>
      </c>
      <c r="B11" s="5" t="s">
        <v>148</v>
      </c>
      <c r="C11" s="3" t="s">
        <v>3</v>
      </c>
      <c r="E11" s="37" t="s">
        <v>75</v>
      </c>
      <c r="F11" s="38" t="s">
        <v>147</v>
      </c>
      <c r="G11" s="38" t="s">
        <v>146</v>
      </c>
      <c r="H11" s="38" t="s">
        <v>186</v>
      </c>
      <c r="I11" s="110" t="s">
        <v>90</v>
      </c>
      <c r="J11" s="103" t="s">
        <v>185</v>
      </c>
      <c r="K11" s="38" t="s">
        <v>144</v>
      </c>
      <c r="L11" s="38" t="s">
        <v>184</v>
      </c>
      <c r="M11" s="362" t="s">
        <v>92</v>
      </c>
      <c r="N11" s="374"/>
      <c r="O11" s="374"/>
      <c r="P11" s="374"/>
      <c r="Q11" s="374"/>
      <c r="S11" s="43" t="s">
        <v>77</v>
      </c>
      <c r="T11" s="48">
        <v>0.9</v>
      </c>
      <c r="U11" s="46">
        <v>0.8</v>
      </c>
      <c r="V11" s="46">
        <v>0.7</v>
      </c>
      <c r="W11" s="47">
        <v>0.6</v>
      </c>
      <c r="X11" s="48">
        <v>0.5</v>
      </c>
      <c r="Y11" s="46">
        <v>0.4</v>
      </c>
      <c r="Z11" s="46">
        <v>0.3</v>
      </c>
      <c r="AA11" s="46">
        <v>0.2</v>
      </c>
      <c r="AB11" s="46">
        <v>0.1</v>
      </c>
      <c r="AC11" s="46">
        <v>0.05</v>
      </c>
      <c r="AD11" s="45">
        <v>18537</v>
      </c>
    </row>
    <row r="12" spans="1:30" ht="15.5" x14ac:dyDescent="0.35">
      <c r="A12" s="20" t="s">
        <v>49</v>
      </c>
      <c r="B12" s="121" t="s">
        <v>200</v>
      </c>
      <c r="C12" s="3"/>
      <c r="E12" s="33">
        <v>2014</v>
      </c>
      <c r="F12" s="104" t="s">
        <v>137</v>
      </c>
      <c r="G12" s="104">
        <v>11</v>
      </c>
      <c r="H12" s="104">
        <f>+G12-(J7*0.5)</f>
        <v>11</v>
      </c>
      <c r="I12" s="111" t="s">
        <v>137</v>
      </c>
      <c r="J12" s="111" t="s">
        <v>137</v>
      </c>
      <c r="K12" s="112" t="s">
        <v>134</v>
      </c>
      <c r="L12" s="112">
        <f>+H12-14</f>
        <v>-3</v>
      </c>
      <c r="M12" s="362"/>
      <c r="N12" s="374"/>
      <c r="O12" s="374"/>
      <c r="P12" s="374"/>
      <c r="Q12" s="374"/>
      <c r="S12" s="43">
        <v>2011</v>
      </c>
      <c r="T12" s="43">
        <v>1030</v>
      </c>
      <c r="U12" s="43">
        <v>1035</v>
      </c>
      <c r="V12" s="43">
        <v>1040</v>
      </c>
      <c r="W12" s="43">
        <v>1050</v>
      </c>
      <c r="X12" s="43">
        <v>1070</v>
      </c>
      <c r="Y12" s="43">
        <v>1075</v>
      </c>
      <c r="Z12" s="43">
        <v>1090</v>
      </c>
      <c r="AA12" s="43">
        <v>1095</v>
      </c>
      <c r="AB12" s="43">
        <v>1110</v>
      </c>
      <c r="AC12" s="43">
        <v>1110</v>
      </c>
      <c r="AD12" s="43">
        <v>1.0373829999999999</v>
      </c>
    </row>
    <row r="13" spans="1:30" ht="15.5" x14ac:dyDescent="0.35">
      <c r="A13" s="20" t="s">
        <v>50</v>
      </c>
      <c r="B13" s="121" t="str">
        <f>+B12</f>
        <v>11 MVA</v>
      </c>
      <c r="C13" s="3"/>
      <c r="E13" s="33">
        <f t="shared" ref="E13:E31" si="0">+E12+1</f>
        <v>2015</v>
      </c>
      <c r="F13" s="104" t="s">
        <v>137</v>
      </c>
      <c r="G13" s="104">
        <f>14+2</f>
        <v>16</v>
      </c>
      <c r="H13" s="104">
        <v>14</v>
      </c>
      <c r="I13" s="111" t="s">
        <v>137</v>
      </c>
      <c r="J13" s="111" t="s">
        <v>137</v>
      </c>
      <c r="K13" s="112" t="s">
        <v>134</v>
      </c>
      <c r="L13" s="112">
        <f t="shared" ref="L13:L23" si="1">+G13-14</f>
        <v>2</v>
      </c>
      <c r="M13" s="375" t="s">
        <v>91</v>
      </c>
      <c r="N13" s="376"/>
      <c r="O13" s="376"/>
      <c r="P13" s="376"/>
      <c r="Q13" s="376"/>
      <c r="S13" s="43">
        <v>2012</v>
      </c>
      <c r="T13" s="43">
        <v>1050</v>
      </c>
      <c r="U13" s="43">
        <v>1055</v>
      </c>
      <c r="V13" s="43">
        <v>1060</v>
      </c>
      <c r="W13" s="43">
        <v>1070</v>
      </c>
      <c r="X13" s="43">
        <v>1090</v>
      </c>
      <c r="Y13" s="43">
        <v>1095</v>
      </c>
      <c r="Z13" s="43">
        <v>1115</v>
      </c>
      <c r="AA13" s="43">
        <v>1120</v>
      </c>
      <c r="AB13" s="43">
        <v>1125</v>
      </c>
      <c r="AC13" s="43">
        <v>1135</v>
      </c>
      <c r="AD13" s="43">
        <v>1.0321100000000001</v>
      </c>
    </row>
    <row r="14" spans="1:30" x14ac:dyDescent="0.35">
      <c r="A14" s="20" t="s">
        <v>51</v>
      </c>
      <c r="B14" s="21" t="s">
        <v>199</v>
      </c>
      <c r="C14" s="3" t="s">
        <v>52</v>
      </c>
      <c r="E14" s="33">
        <f t="shared" si="0"/>
        <v>2016</v>
      </c>
      <c r="F14" s="104" t="s">
        <v>137</v>
      </c>
      <c r="G14" s="104">
        <f>+G13+2</f>
        <v>18</v>
      </c>
      <c r="H14" s="104">
        <f t="shared" ref="H14:H23" si="2">+H13*$G$7</f>
        <v>14</v>
      </c>
      <c r="I14" s="111" t="s">
        <v>137</v>
      </c>
      <c r="J14" s="111" t="s">
        <v>137</v>
      </c>
      <c r="K14" s="112" t="str">
        <f>+K13</f>
        <v xml:space="preserve"> </v>
      </c>
      <c r="L14" s="112">
        <f t="shared" si="1"/>
        <v>4</v>
      </c>
      <c r="M14" s="375"/>
      <c r="N14" s="376"/>
      <c r="O14" s="376"/>
      <c r="P14" s="376"/>
      <c r="Q14" s="376"/>
      <c r="S14" s="43">
        <v>2013</v>
      </c>
      <c r="T14" s="43">
        <v>1065</v>
      </c>
      <c r="U14" s="43">
        <v>1070</v>
      </c>
      <c r="V14" s="43">
        <v>1075</v>
      </c>
      <c r="W14" s="43">
        <v>1085</v>
      </c>
      <c r="X14" s="43">
        <v>1105</v>
      </c>
      <c r="Y14" s="43">
        <v>1110</v>
      </c>
      <c r="Z14" s="43">
        <v>1130</v>
      </c>
      <c r="AA14" s="43">
        <v>1135</v>
      </c>
      <c r="AB14" s="43">
        <v>1150</v>
      </c>
      <c r="AC14" s="43">
        <v>1150</v>
      </c>
      <c r="AD14" s="43">
        <v>1.040724</v>
      </c>
    </row>
    <row r="15" spans="1:30" x14ac:dyDescent="0.35">
      <c r="A15" s="20" t="s">
        <v>53</v>
      </c>
      <c r="B15" s="108" t="s">
        <v>198</v>
      </c>
      <c r="C15" s="3"/>
      <c r="E15" s="33">
        <f t="shared" si="0"/>
        <v>2017</v>
      </c>
      <c r="F15" s="104" t="s">
        <v>137</v>
      </c>
      <c r="G15" s="104">
        <f>+G14+2</f>
        <v>20</v>
      </c>
      <c r="H15" s="111">
        <f t="shared" si="2"/>
        <v>14</v>
      </c>
      <c r="I15" s="111" t="s">
        <v>137</v>
      </c>
      <c r="J15" s="111" t="s">
        <v>137</v>
      </c>
      <c r="K15" s="105"/>
      <c r="L15" s="112">
        <f t="shared" si="1"/>
        <v>6</v>
      </c>
      <c r="M15" s="375"/>
      <c r="N15" s="376"/>
      <c r="O15" s="376"/>
      <c r="P15" s="376"/>
      <c r="Q15" s="376"/>
      <c r="S15" s="43">
        <v>2014</v>
      </c>
      <c r="T15" s="43">
        <v>1080</v>
      </c>
      <c r="U15" s="43">
        <v>1085</v>
      </c>
      <c r="V15" s="43">
        <v>1090</v>
      </c>
      <c r="W15" s="43">
        <v>1100</v>
      </c>
      <c r="X15" s="43">
        <v>1120</v>
      </c>
      <c r="Y15" s="43">
        <v>1125</v>
      </c>
      <c r="Z15" s="43">
        <v>1145</v>
      </c>
      <c r="AA15" s="43">
        <v>1150</v>
      </c>
      <c r="AB15" s="43">
        <v>1165</v>
      </c>
      <c r="AC15" s="43">
        <v>1170</v>
      </c>
      <c r="AD15" s="43">
        <v>1.040179</v>
      </c>
    </row>
    <row r="16" spans="1:30" x14ac:dyDescent="0.35">
      <c r="A16" s="89" t="s">
        <v>41</v>
      </c>
      <c r="B16" s="391" t="s">
        <v>247</v>
      </c>
      <c r="C16" s="1"/>
      <c r="E16" s="33">
        <f t="shared" si="0"/>
        <v>2018</v>
      </c>
      <c r="F16" s="104" t="s">
        <v>137</v>
      </c>
      <c r="G16" s="104">
        <f>+G15+2</f>
        <v>22</v>
      </c>
      <c r="H16" s="104">
        <f t="shared" si="2"/>
        <v>14</v>
      </c>
      <c r="I16" s="111" t="s">
        <v>137</v>
      </c>
      <c r="J16" s="111" t="s">
        <v>137</v>
      </c>
      <c r="K16" s="105"/>
      <c r="L16" s="112">
        <f t="shared" si="1"/>
        <v>8</v>
      </c>
      <c r="M16" s="375"/>
      <c r="N16" s="376"/>
      <c r="O16" s="376"/>
      <c r="P16" s="376"/>
      <c r="Q16" s="376"/>
      <c r="S16" s="43">
        <v>2015</v>
      </c>
      <c r="T16" s="43">
        <v>1095</v>
      </c>
      <c r="U16" s="43">
        <v>1100</v>
      </c>
      <c r="V16" s="43">
        <v>1105</v>
      </c>
      <c r="W16" s="43">
        <v>1115</v>
      </c>
      <c r="X16" s="43">
        <v>1135</v>
      </c>
      <c r="Y16" s="43">
        <v>1140</v>
      </c>
      <c r="Z16" s="43">
        <v>1160</v>
      </c>
      <c r="AA16" s="43">
        <v>1165</v>
      </c>
      <c r="AB16" s="43">
        <v>1170</v>
      </c>
      <c r="AC16" s="43">
        <v>1180</v>
      </c>
      <c r="AD16" s="43">
        <v>1.030837</v>
      </c>
    </row>
    <row r="17" spans="1:30" ht="84" customHeight="1" x14ac:dyDescent="0.35">
      <c r="A17" s="89" t="s">
        <v>7</v>
      </c>
      <c r="B17" s="392"/>
      <c r="C17" s="3" t="s">
        <v>21</v>
      </c>
      <c r="E17" s="33">
        <f t="shared" si="0"/>
        <v>2019</v>
      </c>
      <c r="F17" s="104" t="s">
        <v>137</v>
      </c>
      <c r="G17" s="104">
        <f>+G16+2</f>
        <v>24</v>
      </c>
      <c r="H17" s="104">
        <f t="shared" si="2"/>
        <v>14</v>
      </c>
      <c r="I17" s="111" t="s">
        <v>137</v>
      </c>
      <c r="J17" s="111" t="s">
        <v>137</v>
      </c>
      <c r="K17" s="105"/>
      <c r="L17" s="112">
        <f t="shared" si="1"/>
        <v>10</v>
      </c>
      <c r="M17" s="377"/>
      <c r="N17" s="378"/>
      <c r="O17" s="378"/>
      <c r="P17" s="378"/>
      <c r="Q17" s="378"/>
      <c r="S17" s="43">
        <v>2016</v>
      </c>
      <c r="T17" s="43">
        <v>1105</v>
      </c>
      <c r="U17" s="43">
        <v>1110</v>
      </c>
      <c r="V17" s="43">
        <v>1115</v>
      </c>
      <c r="W17" s="43">
        <v>1125</v>
      </c>
      <c r="X17" s="43">
        <v>1145</v>
      </c>
      <c r="Y17" s="43">
        <v>1150</v>
      </c>
      <c r="Z17" s="43">
        <v>1170</v>
      </c>
      <c r="AA17" s="43">
        <v>1175</v>
      </c>
      <c r="AB17" s="43">
        <v>1190</v>
      </c>
      <c r="AC17" s="43">
        <v>1195</v>
      </c>
      <c r="AD17" s="43">
        <v>1.039301</v>
      </c>
    </row>
    <row r="18" spans="1:30" ht="18.75" customHeight="1" x14ac:dyDescent="0.35">
      <c r="A18" s="89" t="s">
        <v>72</v>
      </c>
      <c r="B18" s="89" t="s">
        <v>134</v>
      </c>
      <c r="C18" s="3" t="s">
        <v>73</v>
      </c>
      <c r="E18" s="33">
        <f t="shared" si="0"/>
        <v>2020</v>
      </c>
      <c r="F18" s="104" t="s">
        <v>137</v>
      </c>
      <c r="G18" s="104">
        <v>24</v>
      </c>
      <c r="H18" s="104">
        <f t="shared" si="2"/>
        <v>14</v>
      </c>
      <c r="I18" s="111" t="s">
        <v>137</v>
      </c>
      <c r="J18" s="111" t="s">
        <v>137</v>
      </c>
      <c r="K18" s="105"/>
      <c r="L18" s="112">
        <f t="shared" si="1"/>
        <v>10</v>
      </c>
      <c r="M18" s="34" t="s">
        <v>89</v>
      </c>
      <c r="N18" s="35"/>
      <c r="O18" s="35"/>
      <c r="P18" s="35"/>
      <c r="Q18" s="36"/>
      <c r="S18" s="43">
        <v>2017</v>
      </c>
      <c r="T18" s="43">
        <v>1115</v>
      </c>
      <c r="U18" s="43">
        <v>1120</v>
      </c>
      <c r="V18" s="43">
        <v>1125</v>
      </c>
      <c r="W18" s="43">
        <v>1135</v>
      </c>
      <c r="X18" s="43">
        <v>1155</v>
      </c>
      <c r="Y18" s="43">
        <v>1160</v>
      </c>
      <c r="Z18" s="43">
        <v>1180</v>
      </c>
      <c r="AA18" s="43">
        <v>1185</v>
      </c>
      <c r="AB18" s="43">
        <v>1195</v>
      </c>
      <c r="AC18" s="43">
        <v>1205</v>
      </c>
      <c r="AD18" s="43">
        <v>1.034632</v>
      </c>
    </row>
    <row r="19" spans="1:30" ht="24.75" customHeight="1" x14ac:dyDescent="0.35">
      <c r="A19" s="89" t="s">
        <v>68</v>
      </c>
      <c r="B19" s="90" t="s">
        <v>134</v>
      </c>
      <c r="C19" s="3" t="s">
        <v>69</v>
      </c>
      <c r="E19" s="33">
        <f t="shared" si="0"/>
        <v>2021</v>
      </c>
      <c r="F19" s="104" t="s">
        <v>137</v>
      </c>
      <c r="G19" s="104">
        <v>24</v>
      </c>
      <c r="H19" s="104">
        <f t="shared" si="2"/>
        <v>14</v>
      </c>
      <c r="I19" s="111" t="s">
        <v>137</v>
      </c>
      <c r="J19" s="111" t="s">
        <v>137</v>
      </c>
      <c r="K19" s="105"/>
      <c r="L19" s="112">
        <f t="shared" si="1"/>
        <v>10</v>
      </c>
      <c r="M19" s="432" t="s">
        <v>134</v>
      </c>
      <c r="N19" s="433"/>
      <c r="O19" s="433"/>
      <c r="P19" s="433"/>
      <c r="Q19" s="434"/>
      <c r="S19" s="43">
        <v>2018</v>
      </c>
      <c r="T19" s="43">
        <v>1125</v>
      </c>
      <c r="U19" s="43">
        <v>1130</v>
      </c>
      <c r="V19" s="43">
        <v>1140</v>
      </c>
      <c r="W19" s="43">
        <v>1150</v>
      </c>
      <c r="X19" s="43">
        <v>1170</v>
      </c>
      <c r="Y19" s="43">
        <v>1175</v>
      </c>
      <c r="Z19" s="43">
        <v>1195</v>
      </c>
      <c r="AA19" s="43">
        <v>1200</v>
      </c>
      <c r="AB19" s="43">
        <v>1215</v>
      </c>
      <c r="AC19" s="43">
        <v>1215</v>
      </c>
      <c r="AD19" s="43">
        <v>1.038462</v>
      </c>
    </row>
    <row r="20" spans="1:30" x14ac:dyDescent="0.35">
      <c r="A20" s="89" t="s">
        <v>67</v>
      </c>
      <c r="B20" s="89" t="s">
        <v>248</v>
      </c>
      <c r="C20" s="3" t="s">
        <v>70</v>
      </c>
      <c r="E20" s="33">
        <f t="shared" si="0"/>
        <v>2022</v>
      </c>
      <c r="F20" s="104" t="s">
        <v>137</v>
      </c>
      <c r="G20" s="104">
        <v>24</v>
      </c>
      <c r="H20" s="104">
        <f t="shared" si="2"/>
        <v>14</v>
      </c>
      <c r="I20" s="111" t="s">
        <v>137</v>
      </c>
      <c r="J20" s="111" t="s">
        <v>137</v>
      </c>
      <c r="K20" s="105"/>
      <c r="L20" s="112">
        <f t="shared" si="1"/>
        <v>10</v>
      </c>
      <c r="M20" s="435"/>
      <c r="N20" s="436"/>
      <c r="O20" s="436"/>
      <c r="P20" s="436"/>
      <c r="Q20" s="437"/>
      <c r="S20" s="43">
        <v>2019</v>
      </c>
      <c r="T20" s="43">
        <v>1135</v>
      </c>
      <c r="U20" s="43">
        <v>1140</v>
      </c>
      <c r="V20" s="43">
        <v>1150</v>
      </c>
      <c r="W20" s="43">
        <v>1160</v>
      </c>
      <c r="X20" s="43">
        <v>1180</v>
      </c>
      <c r="Y20" s="43">
        <v>1185</v>
      </c>
      <c r="Z20" s="43">
        <v>1205</v>
      </c>
      <c r="AA20" s="43">
        <v>1210</v>
      </c>
      <c r="AB20" s="43">
        <v>1225</v>
      </c>
      <c r="AC20" s="43">
        <v>1230</v>
      </c>
      <c r="AD20" s="43">
        <v>1.0381359999999999</v>
      </c>
    </row>
    <row r="21" spans="1:30" ht="42.75" customHeight="1" x14ac:dyDescent="0.35">
      <c r="A21" s="71" t="s">
        <v>98</v>
      </c>
      <c r="B21" s="100" t="s">
        <v>246</v>
      </c>
      <c r="C21" s="3" t="s">
        <v>58</v>
      </c>
      <c r="E21" s="33">
        <f t="shared" si="0"/>
        <v>2023</v>
      </c>
      <c r="F21" s="104" t="s">
        <v>137</v>
      </c>
      <c r="G21" s="104">
        <v>24</v>
      </c>
      <c r="H21" s="104">
        <f t="shared" si="2"/>
        <v>14</v>
      </c>
      <c r="I21" s="111" t="s">
        <v>137</v>
      </c>
      <c r="J21" s="111" t="s">
        <v>137</v>
      </c>
      <c r="K21" s="104" t="s">
        <v>134</v>
      </c>
      <c r="L21" s="112">
        <f t="shared" si="1"/>
        <v>10</v>
      </c>
      <c r="M21" s="438"/>
      <c r="N21" s="439"/>
      <c r="O21" s="439"/>
      <c r="P21" s="439"/>
      <c r="Q21" s="440"/>
      <c r="S21" s="43">
        <v>2020</v>
      </c>
      <c r="T21" s="43">
        <v>1145</v>
      </c>
      <c r="U21" s="43">
        <v>1150</v>
      </c>
      <c r="V21" s="43">
        <v>1155</v>
      </c>
      <c r="W21" s="43">
        <v>1170</v>
      </c>
      <c r="X21" s="43">
        <v>1190</v>
      </c>
      <c r="Y21" s="43">
        <v>1195</v>
      </c>
      <c r="Z21" s="43">
        <v>1215</v>
      </c>
      <c r="AA21" s="43">
        <v>1225</v>
      </c>
      <c r="AB21" s="43">
        <v>1235</v>
      </c>
      <c r="AC21" s="43">
        <v>1240</v>
      </c>
      <c r="AD21" s="43">
        <v>1.0378149999999999</v>
      </c>
    </row>
    <row r="22" spans="1:30" x14ac:dyDescent="0.35">
      <c r="A22" s="71" t="s">
        <v>5</v>
      </c>
      <c r="B22" s="101">
        <v>2000000</v>
      </c>
      <c r="C22" s="3" t="s">
        <v>6</v>
      </c>
      <c r="D22" s="2"/>
      <c r="E22" s="33">
        <f t="shared" si="0"/>
        <v>2024</v>
      </c>
      <c r="F22" s="104" t="s">
        <v>137</v>
      </c>
      <c r="G22" s="104">
        <v>24</v>
      </c>
      <c r="H22" s="104">
        <f t="shared" si="2"/>
        <v>14</v>
      </c>
      <c r="I22" s="111" t="s">
        <v>137</v>
      </c>
      <c r="J22" s="111" t="s">
        <v>137</v>
      </c>
      <c r="K22" s="104" t="s">
        <v>134</v>
      </c>
      <c r="L22" s="112">
        <f t="shared" si="1"/>
        <v>10</v>
      </c>
      <c r="M22" s="2"/>
      <c r="N22" s="2"/>
      <c r="O22" s="2"/>
      <c r="P22" s="2"/>
      <c r="Q22" s="2"/>
      <c r="S22" s="43" t="s">
        <v>78</v>
      </c>
      <c r="T22" s="43"/>
      <c r="U22" s="43"/>
      <c r="V22" s="43"/>
      <c r="W22" s="43"/>
      <c r="X22" s="43"/>
      <c r="Y22" s="43"/>
      <c r="Z22" s="43"/>
      <c r="AA22" s="43"/>
      <c r="AB22" s="43"/>
      <c r="AC22" s="43"/>
      <c r="AD22" s="43"/>
    </row>
    <row r="23" spans="1:30" ht="49.5" customHeight="1" x14ac:dyDescent="0.35">
      <c r="A23" s="71" t="s">
        <v>55</v>
      </c>
      <c r="B23" s="102" t="s">
        <v>191</v>
      </c>
      <c r="C23" s="3" t="s">
        <v>54</v>
      </c>
      <c r="D23" s="2"/>
      <c r="E23" s="33">
        <f t="shared" si="0"/>
        <v>2025</v>
      </c>
      <c r="F23" s="104" t="s">
        <v>137</v>
      </c>
      <c r="G23" s="104">
        <v>24</v>
      </c>
      <c r="H23" s="104">
        <f t="shared" si="2"/>
        <v>14</v>
      </c>
      <c r="I23" s="111" t="s">
        <v>137</v>
      </c>
      <c r="J23" s="111" t="s">
        <v>137</v>
      </c>
      <c r="K23" s="104"/>
      <c r="L23" s="112">
        <f t="shared" si="1"/>
        <v>10</v>
      </c>
      <c r="M23" s="362" t="s">
        <v>96</v>
      </c>
      <c r="N23" s="363"/>
      <c r="O23" s="363"/>
      <c r="P23" s="363"/>
      <c r="Q23" s="363"/>
      <c r="S23" s="43" t="s">
        <v>79</v>
      </c>
      <c r="T23" s="43">
        <v>1030</v>
      </c>
      <c r="U23" s="43">
        <v>1035</v>
      </c>
      <c r="V23" s="43">
        <v>1035</v>
      </c>
      <c r="W23" s="43">
        <v>1035</v>
      </c>
      <c r="X23" s="43">
        <v>1045</v>
      </c>
      <c r="Y23" s="43">
        <v>1050</v>
      </c>
      <c r="Z23" s="43">
        <v>1055</v>
      </c>
      <c r="AA23" s="43">
        <v>1055</v>
      </c>
      <c r="AB23" s="43">
        <v>1060</v>
      </c>
      <c r="AC23" s="43">
        <v>1070</v>
      </c>
      <c r="AD23" s="43">
        <v>1.014354</v>
      </c>
    </row>
    <row r="24" spans="1:30" ht="41.25" customHeight="1" x14ac:dyDescent="0.35">
      <c r="A24" s="71" t="s">
        <v>56</v>
      </c>
      <c r="B24" s="101">
        <f>+B22/6</f>
        <v>333333.33333333331</v>
      </c>
      <c r="C24" s="3" t="s">
        <v>57</v>
      </c>
      <c r="E24" s="33">
        <f t="shared" si="0"/>
        <v>2026</v>
      </c>
      <c r="F24" s="104"/>
      <c r="G24" s="104"/>
      <c r="H24" s="104"/>
      <c r="I24" s="104"/>
      <c r="J24" s="104"/>
      <c r="K24" s="104"/>
      <c r="L24" s="107"/>
      <c r="M24" s="362"/>
      <c r="N24" s="363"/>
      <c r="O24" s="363"/>
      <c r="P24" s="363"/>
      <c r="Q24" s="363"/>
      <c r="S24" s="43" t="s">
        <v>80</v>
      </c>
      <c r="T24" s="43">
        <v>1040</v>
      </c>
      <c r="U24" s="43">
        <v>1045</v>
      </c>
      <c r="V24" s="43">
        <v>1045</v>
      </c>
      <c r="W24" s="43">
        <v>1045</v>
      </c>
      <c r="X24" s="43">
        <v>1055</v>
      </c>
      <c r="Y24" s="43">
        <v>1060</v>
      </c>
      <c r="Z24" s="43">
        <v>1065</v>
      </c>
      <c r="AA24" s="43">
        <v>1065</v>
      </c>
      <c r="AB24" s="43">
        <v>1070</v>
      </c>
      <c r="AC24" s="43">
        <v>1080</v>
      </c>
      <c r="AD24" s="43">
        <v>1.0142180000000001</v>
      </c>
    </row>
    <row r="25" spans="1:30" x14ac:dyDescent="0.35">
      <c r="A25" s="18"/>
      <c r="B25" s="19"/>
      <c r="C25" s="3"/>
      <c r="D25" s="2"/>
      <c r="E25" s="33">
        <f t="shared" si="0"/>
        <v>2027</v>
      </c>
      <c r="F25" s="104"/>
      <c r="G25" s="104"/>
      <c r="H25" s="104"/>
      <c r="I25" s="104"/>
      <c r="J25" s="104"/>
      <c r="K25" s="104"/>
      <c r="L25" s="107"/>
      <c r="M25" s="362"/>
      <c r="N25" s="363"/>
      <c r="O25" s="363"/>
      <c r="P25" s="363"/>
      <c r="Q25" s="363"/>
      <c r="S25" s="43" t="s">
        <v>81</v>
      </c>
      <c r="T25" s="43">
        <v>1050</v>
      </c>
      <c r="U25" s="43">
        <v>1055</v>
      </c>
      <c r="V25" s="43">
        <v>1055</v>
      </c>
      <c r="W25" s="43">
        <v>1055</v>
      </c>
      <c r="X25" s="43">
        <v>1065</v>
      </c>
      <c r="Y25" s="43">
        <v>1070</v>
      </c>
      <c r="Z25" s="43">
        <v>1075</v>
      </c>
      <c r="AA25" s="43">
        <v>1075</v>
      </c>
      <c r="AB25" s="43">
        <v>1080</v>
      </c>
      <c r="AC25" s="43">
        <v>1095</v>
      </c>
      <c r="AD25" s="43">
        <v>1.0140849999999999</v>
      </c>
    </row>
    <row r="26" spans="1:30" x14ac:dyDescent="0.35">
      <c r="A26" s="364" t="s">
        <v>71</v>
      </c>
      <c r="B26" s="364"/>
      <c r="C26" s="1"/>
      <c r="E26" s="33">
        <f t="shared" si="0"/>
        <v>2028</v>
      </c>
      <c r="F26" s="104"/>
      <c r="G26" s="104"/>
      <c r="H26" s="104"/>
      <c r="I26" s="104"/>
      <c r="J26" s="104"/>
      <c r="K26" s="104"/>
      <c r="L26" s="107"/>
      <c r="S26" s="43" t="s">
        <v>82</v>
      </c>
      <c r="T26" s="43">
        <v>1055</v>
      </c>
      <c r="U26" s="43">
        <v>1060</v>
      </c>
      <c r="V26" s="43">
        <v>1060</v>
      </c>
      <c r="W26" s="43">
        <v>1060</v>
      </c>
      <c r="X26" s="43">
        <v>1070</v>
      </c>
      <c r="Y26" s="43">
        <v>1075</v>
      </c>
      <c r="Z26" s="43">
        <v>1080</v>
      </c>
      <c r="AA26" s="43">
        <v>1080</v>
      </c>
      <c r="AB26" s="43">
        <v>1085</v>
      </c>
      <c r="AC26" s="43">
        <v>1095</v>
      </c>
      <c r="AD26" s="43">
        <v>1.014019</v>
      </c>
    </row>
    <row r="27" spans="1:30" x14ac:dyDescent="0.35">
      <c r="A27" s="5" t="s">
        <v>28</v>
      </c>
      <c r="B27" s="5"/>
      <c r="C27" s="1"/>
      <c r="E27" s="33">
        <f t="shared" si="0"/>
        <v>2029</v>
      </c>
      <c r="F27" s="104"/>
      <c r="G27" s="104"/>
      <c r="H27" s="104"/>
      <c r="I27" s="104"/>
      <c r="J27" s="104"/>
      <c r="K27" s="104"/>
      <c r="L27" s="107"/>
      <c r="S27" s="43" t="s">
        <v>83</v>
      </c>
      <c r="T27" s="43">
        <v>1060</v>
      </c>
      <c r="U27" s="43">
        <v>1065</v>
      </c>
      <c r="V27" s="43">
        <v>1065</v>
      </c>
      <c r="W27" s="43">
        <v>1065</v>
      </c>
      <c r="X27" s="43">
        <v>1075</v>
      </c>
      <c r="Y27" s="43">
        <v>1080</v>
      </c>
      <c r="Z27" s="43">
        <v>1085</v>
      </c>
      <c r="AA27" s="43">
        <v>1085</v>
      </c>
      <c r="AB27" s="43">
        <v>1090</v>
      </c>
      <c r="AC27" s="43">
        <v>1110</v>
      </c>
      <c r="AD27" s="43">
        <v>1.0139530000000001</v>
      </c>
    </row>
    <row r="28" spans="1:30" x14ac:dyDescent="0.35">
      <c r="A28" s="5" t="s">
        <v>29</v>
      </c>
      <c r="B28" s="5"/>
      <c r="C28" s="1"/>
      <c r="E28" s="33">
        <f t="shared" si="0"/>
        <v>2030</v>
      </c>
      <c r="F28" s="104"/>
      <c r="G28" s="104"/>
      <c r="H28" s="104"/>
      <c r="I28" s="104"/>
      <c r="J28" s="104"/>
      <c r="K28" s="104"/>
      <c r="L28" s="107"/>
      <c r="S28" s="43" t="s">
        <v>84</v>
      </c>
      <c r="T28" s="43">
        <v>1065</v>
      </c>
      <c r="U28" s="43">
        <v>1070</v>
      </c>
      <c r="V28" s="43">
        <v>1070</v>
      </c>
      <c r="W28" s="43">
        <v>1070</v>
      </c>
      <c r="X28" s="43">
        <v>1080</v>
      </c>
      <c r="Y28" s="43">
        <v>1085</v>
      </c>
      <c r="Z28" s="43">
        <v>1090</v>
      </c>
      <c r="AA28" s="43">
        <v>1090</v>
      </c>
      <c r="AB28" s="43">
        <v>1100</v>
      </c>
      <c r="AC28" s="43">
        <v>1110</v>
      </c>
      <c r="AD28" s="43">
        <v>1.018519</v>
      </c>
    </row>
    <row r="29" spans="1:30" ht="33" customHeight="1" x14ac:dyDescent="0.35">
      <c r="A29" s="5" t="s">
        <v>30</v>
      </c>
      <c r="B29" s="23" t="s">
        <v>134</v>
      </c>
      <c r="C29" s="1" t="s">
        <v>43</v>
      </c>
      <c r="E29" s="33">
        <f t="shared" si="0"/>
        <v>2031</v>
      </c>
      <c r="F29" s="104"/>
      <c r="G29" s="104"/>
      <c r="H29" s="104"/>
      <c r="I29" s="104"/>
      <c r="J29" s="104"/>
      <c r="K29" s="104"/>
      <c r="L29" s="107"/>
      <c r="S29" s="43" t="s">
        <v>85</v>
      </c>
      <c r="T29" s="43">
        <v>1075</v>
      </c>
      <c r="U29" s="43">
        <v>1080</v>
      </c>
      <c r="V29" s="43">
        <v>1080</v>
      </c>
      <c r="W29" s="43">
        <v>1080</v>
      </c>
      <c r="X29" s="43">
        <v>1090</v>
      </c>
      <c r="Y29" s="43">
        <v>1095</v>
      </c>
      <c r="Z29" s="43">
        <v>1100</v>
      </c>
      <c r="AA29" s="43">
        <v>1100</v>
      </c>
      <c r="AB29" s="43">
        <v>1105</v>
      </c>
      <c r="AC29" s="43">
        <v>1120</v>
      </c>
      <c r="AD29" s="43">
        <v>1.0137609999999999</v>
      </c>
    </row>
    <row r="30" spans="1:30" x14ac:dyDescent="0.35">
      <c r="A30" s="5" t="s">
        <v>44</v>
      </c>
      <c r="B30" s="5" t="s">
        <v>105</v>
      </c>
      <c r="C30" s="1"/>
      <c r="E30" s="33">
        <f t="shared" si="0"/>
        <v>2032</v>
      </c>
      <c r="F30" s="104"/>
      <c r="G30" s="104"/>
      <c r="H30" s="104"/>
      <c r="I30" s="104"/>
      <c r="J30" s="104"/>
      <c r="K30" s="104"/>
      <c r="L30" s="107"/>
      <c r="S30" s="43" t="s">
        <v>86</v>
      </c>
      <c r="T30" s="43">
        <v>1080</v>
      </c>
      <c r="U30" s="43">
        <v>1085</v>
      </c>
      <c r="V30" s="43">
        <v>1085</v>
      </c>
      <c r="W30" s="43">
        <v>1085</v>
      </c>
      <c r="X30" s="43">
        <v>1095</v>
      </c>
      <c r="Y30" s="43">
        <v>1100</v>
      </c>
      <c r="Z30" s="43">
        <v>1105</v>
      </c>
      <c r="AA30" s="43">
        <v>1105</v>
      </c>
      <c r="AB30" s="43">
        <v>1110</v>
      </c>
      <c r="AC30" s="43">
        <v>1120</v>
      </c>
      <c r="AD30" s="43">
        <v>1.0136989999999999</v>
      </c>
    </row>
    <row r="31" spans="1:30" x14ac:dyDescent="0.35">
      <c r="A31" s="5" t="s">
        <v>47</v>
      </c>
      <c r="B31" s="5" t="s">
        <v>105</v>
      </c>
      <c r="C31" s="1"/>
      <c r="E31" s="33">
        <f t="shared" si="0"/>
        <v>2033</v>
      </c>
      <c r="F31" s="104"/>
      <c r="G31" s="104"/>
      <c r="H31" s="104"/>
      <c r="I31" s="104"/>
      <c r="J31" s="104"/>
      <c r="K31" s="104"/>
      <c r="L31" s="107"/>
      <c r="S31" s="43" t="s">
        <v>87</v>
      </c>
      <c r="T31" s="43">
        <v>1085</v>
      </c>
      <c r="U31" s="43">
        <v>1090</v>
      </c>
      <c r="V31" s="43">
        <v>1090</v>
      </c>
      <c r="W31" s="43">
        <v>1090</v>
      </c>
      <c r="X31" s="43">
        <v>1100</v>
      </c>
      <c r="Y31" s="43">
        <v>1105</v>
      </c>
      <c r="Z31" s="43">
        <v>1110</v>
      </c>
      <c r="AA31" s="43">
        <v>1110</v>
      </c>
      <c r="AB31" s="43">
        <v>1115</v>
      </c>
      <c r="AC31" s="43">
        <v>1125</v>
      </c>
      <c r="AD31" s="43">
        <v>1.013636</v>
      </c>
    </row>
    <row r="32" spans="1:30" x14ac:dyDescent="0.35">
      <c r="A32" s="5" t="s">
        <v>45</v>
      </c>
      <c r="B32" s="5"/>
      <c r="C32" s="1"/>
      <c r="E32" s="26"/>
      <c r="F32" s="26"/>
      <c r="G32" s="26"/>
      <c r="H32" s="26"/>
      <c r="I32" s="26"/>
      <c r="J32" s="26"/>
      <c r="K32" s="26"/>
      <c r="S32" s="43" t="s">
        <v>88</v>
      </c>
      <c r="T32" s="43">
        <v>1090</v>
      </c>
      <c r="U32" s="43">
        <v>1095</v>
      </c>
      <c r="V32" s="43">
        <v>1095</v>
      </c>
      <c r="W32" s="43">
        <v>1095</v>
      </c>
      <c r="X32" s="43">
        <v>1105</v>
      </c>
      <c r="Y32" s="43">
        <v>1110</v>
      </c>
      <c r="Z32" s="43">
        <v>1115</v>
      </c>
      <c r="AA32" s="43">
        <v>1115</v>
      </c>
      <c r="AB32" s="43">
        <v>1120</v>
      </c>
      <c r="AC32" s="43">
        <v>1130</v>
      </c>
      <c r="AD32" s="43">
        <v>1.0135749999999999</v>
      </c>
    </row>
    <row r="33" spans="1:17" x14ac:dyDescent="0.35">
      <c r="A33" s="5" t="s">
        <v>46</v>
      </c>
      <c r="B33" s="5"/>
      <c r="C33" s="1"/>
      <c r="E33" s="32"/>
      <c r="F33" s="32"/>
      <c r="G33" s="32"/>
      <c r="H33" s="32"/>
      <c r="I33" s="32"/>
      <c r="J33" s="32"/>
      <c r="K33" s="32"/>
      <c r="L33" s="2"/>
    </row>
    <row r="34" spans="1:17" x14ac:dyDescent="0.35">
      <c r="A34" s="93"/>
      <c r="B34" s="94"/>
      <c r="C34" s="3"/>
      <c r="D34" s="2"/>
      <c r="E34" s="26"/>
      <c r="F34" s="26"/>
      <c r="G34" s="26"/>
      <c r="H34" s="26"/>
      <c r="I34" s="26"/>
      <c r="J34" s="26"/>
      <c r="K34" s="26"/>
      <c r="M34" s="2"/>
      <c r="N34" s="2"/>
      <c r="O34" s="2"/>
      <c r="P34" s="2"/>
      <c r="Q34" s="2"/>
    </row>
    <row r="35" spans="1:17" x14ac:dyDescent="0.35">
      <c r="A35" s="80"/>
      <c r="B35" s="80"/>
      <c r="C35" s="1"/>
      <c r="E35" s="26"/>
      <c r="F35" s="26"/>
      <c r="G35" s="26"/>
      <c r="H35" s="26"/>
      <c r="I35" s="26"/>
      <c r="J35" s="26"/>
      <c r="K35" s="26"/>
    </row>
    <row r="36" spans="1:17" x14ac:dyDescent="0.35">
      <c r="A36" s="80"/>
      <c r="B36" s="80"/>
      <c r="C36" s="1"/>
      <c r="G36" s="26"/>
      <c r="H36" s="26"/>
      <c r="I36" s="26"/>
      <c r="J36" s="26"/>
      <c r="K36" s="26"/>
    </row>
    <row r="37" spans="1:17" x14ac:dyDescent="0.35">
      <c r="C37" s="1"/>
      <c r="G37" s="26"/>
      <c r="H37" s="26"/>
      <c r="I37" s="26"/>
      <c r="J37" s="26"/>
      <c r="K37" s="26"/>
    </row>
    <row r="38" spans="1:17" x14ac:dyDescent="0.35">
      <c r="A38" t="s">
        <v>134</v>
      </c>
      <c r="C38" s="1"/>
      <c r="G38" s="26"/>
      <c r="H38" s="26"/>
      <c r="I38" s="26"/>
      <c r="J38" s="26"/>
      <c r="K38" s="26"/>
    </row>
    <row r="39" spans="1:17" x14ac:dyDescent="0.35">
      <c r="C39" s="1"/>
      <c r="G39" s="26"/>
      <c r="H39" s="26"/>
      <c r="I39" s="26"/>
      <c r="J39" s="26"/>
      <c r="K39" s="26"/>
    </row>
  </sheetData>
  <mergeCells count="10">
    <mergeCell ref="D1:L1"/>
    <mergeCell ref="M19:Q21"/>
    <mergeCell ref="M23:Q25"/>
    <mergeCell ref="A26:B26"/>
    <mergeCell ref="A6:B6"/>
    <mergeCell ref="E9:L9"/>
    <mergeCell ref="E10:I10"/>
    <mergeCell ref="M11:Q12"/>
    <mergeCell ref="M13:Q17"/>
    <mergeCell ref="B16:B17"/>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57"/>
  <sheetViews>
    <sheetView zoomScale="80" zoomScaleNormal="80" workbookViewId="0"/>
  </sheetViews>
  <sheetFormatPr defaultRowHeight="14.5" x14ac:dyDescent="0.35"/>
  <cols>
    <col min="1" max="1" width="63.6328125" customWidth="1"/>
    <col min="2" max="2" width="73.453125" customWidth="1"/>
    <col min="3" max="3" width="44.453125" style="1" customWidth="1"/>
    <col min="5" max="5" width="9.08984375" style="26"/>
    <col min="6" max="6" width="14.453125" style="26" customWidth="1"/>
    <col min="7" max="7" width="15.453125" style="26" customWidth="1"/>
    <col min="8" max="8" width="18" style="26" customWidth="1"/>
    <col min="9" max="9" width="15.6328125" customWidth="1"/>
    <col min="16" max="16" width="12.6328125" style="135" customWidth="1"/>
  </cols>
  <sheetData>
    <row r="1" spans="1:27" ht="81" customHeight="1" x14ac:dyDescent="0.45">
      <c r="A1" s="125" t="s">
        <v>502</v>
      </c>
      <c r="B1" s="195" t="s">
        <v>134</v>
      </c>
      <c r="C1" s="401" t="s">
        <v>503</v>
      </c>
      <c r="D1" s="402"/>
      <c r="E1" s="402"/>
      <c r="F1" s="402"/>
      <c r="G1" s="403"/>
    </row>
    <row r="2" spans="1:27" x14ac:dyDescent="0.35">
      <c r="A2" s="65" t="s">
        <v>460</v>
      </c>
    </row>
    <row r="3" spans="1:27" ht="15" customHeight="1" x14ac:dyDescent="0.35">
      <c r="A3" s="4" t="s">
        <v>8</v>
      </c>
      <c r="B3" s="4"/>
    </row>
    <row r="4" spans="1:27" ht="15" customHeight="1" x14ac:dyDescent="0.35">
      <c r="A4" s="15" t="s">
        <v>9</v>
      </c>
      <c r="B4" s="15"/>
      <c r="E4" s="26" t="s">
        <v>414</v>
      </c>
    </row>
    <row r="5" spans="1:27" x14ac:dyDescent="0.35">
      <c r="C5" s="1" t="s">
        <v>31</v>
      </c>
    </row>
    <row r="6" spans="1:27" x14ac:dyDescent="0.35">
      <c r="A6" s="368" t="s">
        <v>10</v>
      </c>
      <c r="B6" s="369"/>
      <c r="C6" s="3"/>
    </row>
    <row r="7" spans="1:27" ht="21" customHeight="1" x14ac:dyDescent="0.35">
      <c r="A7" s="6" t="s">
        <v>0</v>
      </c>
      <c r="B7" s="5" t="str">
        <f>+A1</f>
        <v>Line 44-West Rutland to Castleton 46 KV</v>
      </c>
      <c r="C7" s="3"/>
    </row>
    <row r="8" spans="1:27" ht="107.25" customHeight="1" x14ac:dyDescent="0.35">
      <c r="A8" s="6" t="s">
        <v>2</v>
      </c>
      <c r="B8" s="197" t="s">
        <v>500</v>
      </c>
      <c r="C8" s="3"/>
      <c r="E8" s="370" t="s">
        <v>100</v>
      </c>
      <c r="F8" s="370"/>
      <c r="G8" s="370"/>
      <c r="H8" s="370"/>
      <c r="I8" s="370"/>
    </row>
    <row r="9" spans="1:27" ht="15" thickBot="1" x14ac:dyDescent="0.4">
      <c r="A9" s="6" t="s">
        <v>1</v>
      </c>
      <c r="B9" s="5"/>
      <c r="C9" s="3" t="s">
        <v>48</v>
      </c>
      <c r="E9" s="371" t="s">
        <v>53</v>
      </c>
      <c r="F9" s="372"/>
      <c r="G9" s="372"/>
      <c r="H9" s="373"/>
      <c r="I9" s="5" t="str">
        <f>B14</f>
        <v xml:space="preserve">20.2 MVA (Rating 2/0 ACSR) </v>
      </c>
      <c r="J9" t="s">
        <v>74</v>
      </c>
      <c r="P9" s="43" t="s">
        <v>76</v>
      </c>
      <c r="Q9" s="43"/>
      <c r="R9" s="43"/>
      <c r="S9" s="43"/>
      <c r="T9" s="43"/>
      <c r="U9" s="43"/>
      <c r="V9" s="43"/>
      <c r="W9" s="43"/>
      <c r="X9" s="43"/>
      <c r="Y9" s="43"/>
      <c r="Z9" s="43"/>
      <c r="AA9" s="43"/>
    </row>
    <row r="10" spans="1:27" ht="48" customHeight="1" thickBot="1" x14ac:dyDescent="0.4">
      <c r="A10" s="6" t="s">
        <v>4</v>
      </c>
      <c r="B10" s="5" t="s">
        <v>102</v>
      </c>
      <c r="C10" s="3" t="s">
        <v>3</v>
      </c>
      <c r="E10" s="37" t="s">
        <v>75</v>
      </c>
      <c r="F10" s="38" t="s">
        <v>147</v>
      </c>
      <c r="G10" s="38" t="s">
        <v>146</v>
      </c>
      <c r="H10" s="38" t="s">
        <v>90</v>
      </c>
      <c r="I10" s="38" t="s">
        <v>144</v>
      </c>
      <c r="J10" s="362" t="s">
        <v>92</v>
      </c>
      <c r="K10" s="374"/>
      <c r="L10" s="374"/>
      <c r="M10" s="374"/>
      <c r="N10" s="374"/>
      <c r="P10" s="43" t="s">
        <v>77</v>
      </c>
      <c r="Q10" s="48">
        <v>0.9</v>
      </c>
      <c r="R10" s="46">
        <v>0.8</v>
      </c>
      <c r="S10" s="46">
        <v>0.7</v>
      </c>
      <c r="T10" s="47">
        <v>0.6</v>
      </c>
      <c r="U10" s="48">
        <v>0.5</v>
      </c>
      <c r="V10" s="46">
        <v>0.4</v>
      </c>
      <c r="W10" s="46">
        <v>0.3</v>
      </c>
      <c r="X10" s="46">
        <v>0.2</v>
      </c>
      <c r="Y10" s="46">
        <v>0.1</v>
      </c>
      <c r="Z10" s="46">
        <v>0.05</v>
      </c>
      <c r="AA10" s="45">
        <v>18537</v>
      </c>
    </row>
    <row r="11" spans="1:27" ht="19.5" customHeight="1" x14ac:dyDescent="0.35">
      <c r="A11" s="12" t="s">
        <v>49</v>
      </c>
      <c r="B11" s="12" t="s">
        <v>383</v>
      </c>
      <c r="C11" s="3"/>
      <c r="E11" s="33">
        <v>2012</v>
      </c>
      <c r="F11" s="33"/>
      <c r="G11" s="33"/>
      <c r="H11" s="33"/>
      <c r="I11" s="5"/>
      <c r="J11" s="362"/>
      <c r="K11" s="374"/>
      <c r="L11" s="374"/>
      <c r="M11" s="374"/>
      <c r="N11" s="374"/>
      <c r="P11" s="43">
        <v>2011</v>
      </c>
      <c r="Q11" s="43">
        <v>1030</v>
      </c>
      <c r="R11" s="43">
        <v>1035</v>
      </c>
      <c r="S11" s="43">
        <v>1040</v>
      </c>
      <c r="T11" s="43">
        <v>1050</v>
      </c>
      <c r="U11" s="43">
        <v>1070</v>
      </c>
      <c r="V11" s="43">
        <v>1075</v>
      </c>
      <c r="W11" s="43">
        <v>1090</v>
      </c>
      <c r="X11" s="43">
        <v>1095</v>
      </c>
      <c r="Y11" s="43">
        <v>1110</v>
      </c>
      <c r="Z11" s="43">
        <v>1110</v>
      </c>
      <c r="AA11" s="43">
        <v>1.0373829999999999</v>
      </c>
    </row>
    <row r="12" spans="1:27" ht="15" customHeight="1" x14ac:dyDescent="0.35">
      <c r="A12" s="12" t="s">
        <v>50</v>
      </c>
      <c r="B12" s="12"/>
      <c r="C12" s="3"/>
      <c r="E12" s="33">
        <v>2013</v>
      </c>
      <c r="F12" s="33"/>
      <c r="G12" s="33"/>
      <c r="H12" s="33"/>
      <c r="I12" s="5"/>
      <c r="J12" s="375" t="s">
        <v>91</v>
      </c>
      <c r="K12" s="376"/>
      <c r="L12" s="376"/>
      <c r="M12" s="376"/>
      <c r="N12" s="376"/>
      <c r="P12" s="43">
        <v>2012</v>
      </c>
      <c r="Q12" s="43">
        <v>1050</v>
      </c>
      <c r="R12" s="43">
        <v>1055</v>
      </c>
      <c r="S12" s="43">
        <v>1060</v>
      </c>
      <c r="T12" s="43">
        <v>1070</v>
      </c>
      <c r="U12" s="43">
        <v>1090</v>
      </c>
      <c r="V12" s="43">
        <v>1095</v>
      </c>
      <c r="W12" s="43">
        <v>1115</v>
      </c>
      <c r="X12" s="43">
        <v>1120</v>
      </c>
      <c r="Y12" s="43">
        <v>1125</v>
      </c>
      <c r="Z12" s="43">
        <v>1135</v>
      </c>
      <c r="AA12" s="43">
        <v>1.0321100000000001</v>
      </c>
    </row>
    <row r="13" spans="1:27" x14ac:dyDescent="0.35">
      <c r="A13" s="12" t="s">
        <v>51</v>
      </c>
      <c r="B13" s="12"/>
      <c r="C13" s="3" t="s">
        <v>52</v>
      </c>
      <c r="E13" s="33">
        <v>2014</v>
      </c>
      <c r="F13" s="33"/>
      <c r="G13" s="33"/>
      <c r="H13" s="33"/>
      <c r="I13" s="5"/>
      <c r="J13" s="375"/>
      <c r="K13" s="376"/>
      <c r="L13" s="376"/>
      <c r="M13" s="376"/>
      <c r="N13" s="376"/>
      <c r="P13" s="43">
        <v>2013</v>
      </c>
      <c r="Q13" s="43">
        <v>1065</v>
      </c>
      <c r="R13" s="43">
        <v>1070</v>
      </c>
      <c r="S13" s="43">
        <v>1075</v>
      </c>
      <c r="T13" s="43">
        <v>1085</v>
      </c>
      <c r="U13" s="43">
        <v>1105</v>
      </c>
      <c r="V13" s="43">
        <v>1110</v>
      </c>
      <c r="W13" s="43">
        <v>1130</v>
      </c>
      <c r="X13" s="43">
        <v>1135</v>
      </c>
      <c r="Y13" s="43">
        <v>1150</v>
      </c>
      <c r="Z13" s="43">
        <v>1150</v>
      </c>
      <c r="AA13" s="43">
        <v>1.040724</v>
      </c>
    </row>
    <row r="14" spans="1:27" ht="21.75" customHeight="1" x14ac:dyDescent="0.35">
      <c r="A14" s="12" t="s">
        <v>53</v>
      </c>
      <c r="B14" s="24" t="s">
        <v>501</v>
      </c>
      <c r="C14" s="3"/>
      <c r="E14" s="33">
        <v>2015</v>
      </c>
      <c r="F14" s="33"/>
      <c r="G14" s="33"/>
      <c r="H14" s="33"/>
      <c r="I14" s="5"/>
      <c r="J14" s="375"/>
      <c r="K14" s="376"/>
      <c r="L14" s="376"/>
      <c r="M14" s="376"/>
      <c r="N14" s="376"/>
      <c r="P14" s="43">
        <v>2014</v>
      </c>
      <c r="Q14" s="43">
        <v>1080</v>
      </c>
      <c r="R14" s="43">
        <v>1085</v>
      </c>
      <c r="S14" s="43">
        <v>1090</v>
      </c>
      <c r="T14" s="43">
        <v>1100</v>
      </c>
      <c r="U14" s="43">
        <v>1120</v>
      </c>
      <c r="V14" s="43">
        <v>1125</v>
      </c>
      <c r="W14" s="43">
        <v>1145</v>
      </c>
      <c r="X14" s="43">
        <v>1150</v>
      </c>
      <c r="Y14" s="43">
        <v>1165</v>
      </c>
      <c r="Z14" s="43">
        <v>1170</v>
      </c>
      <c r="AA14" s="43">
        <v>1.040179</v>
      </c>
    </row>
    <row r="15" spans="1:27" x14ac:dyDescent="0.35">
      <c r="A15" s="88" t="s">
        <v>41</v>
      </c>
      <c r="B15" s="391"/>
      <c r="E15" s="33">
        <v>2016</v>
      </c>
      <c r="F15" s="33"/>
      <c r="G15" s="33"/>
      <c r="H15" s="33"/>
      <c r="I15" s="5"/>
      <c r="J15" s="375"/>
      <c r="K15" s="376"/>
      <c r="L15" s="376"/>
      <c r="M15" s="376"/>
      <c r="N15" s="376"/>
      <c r="P15" s="43">
        <v>2015</v>
      </c>
      <c r="Q15" s="43">
        <v>1095</v>
      </c>
      <c r="R15" s="43">
        <v>1100</v>
      </c>
      <c r="S15" s="43">
        <v>1105</v>
      </c>
      <c r="T15" s="43">
        <v>1115</v>
      </c>
      <c r="U15" s="43">
        <v>1135</v>
      </c>
      <c r="V15" s="43">
        <v>1140</v>
      </c>
      <c r="W15" s="43">
        <v>1160</v>
      </c>
      <c r="X15" s="43">
        <v>1165</v>
      </c>
      <c r="Y15" s="43">
        <v>1170</v>
      </c>
      <c r="Z15" s="43">
        <v>1180</v>
      </c>
      <c r="AA15" s="43">
        <v>1.030837</v>
      </c>
    </row>
    <row r="16" spans="1:27" ht="127.5" customHeight="1" x14ac:dyDescent="0.35">
      <c r="A16" s="88" t="s">
        <v>7</v>
      </c>
      <c r="B16" s="397"/>
      <c r="C16" s="3" t="s">
        <v>21</v>
      </c>
      <c r="E16" s="33">
        <v>2017</v>
      </c>
      <c r="F16" s="33"/>
      <c r="G16" s="33"/>
      <c r="H16" s="33"/>
      <c r="I16" s="5"/>
      <c r="J16" s="377"/>
      <c r="K16" s="378"/>
      <c r="L16" s="378"/>
      <c r="M16" s="378"/>
      <c r="N16" s="378"/>
      <c r="P16" s="43">
        <v>2016</v>
      </c>
      <c r="Q16" s="43">
        <v>1105</v>
      </c>
      <c r="R16" s="43">
        <v>1110</v>
      </c>
      <c r="S16" s="43">
        <v>1115</v>
      </c>
      <c r="T16" s="43">
        <v>1125</v>
      </c>
      <c r="U16" s="43">
        <v>1145</v>
      </c>
      <c r="V16" s="43">
        <v>1150</v>
      </c>
      <c r="W16" s="43">
        <v>1170</v>
      </c>
      <c r="X16" s="43">
        <v>1175</v>
      </c>
      <c r="Y16" s="43">
        <v>1190</v>
      </c>
      <c r="Z16" s="43">
        <v>1195</v>
      </c>
      <c r="AA16" s="43">
        <v>1.039301</v>
      </c>
    </row>
    <row r="17" spans="1:27" x14ac:dyDescent="0.35">
      <c r="A17" s="89" t="s">
        <v>499</v>
      </c>
      <c r="B17" s="89"/>
      <c r="C17" s="3" t="s">
        <v>73</v>
      </c>
      <c r="E17" s="33">
        <v>2018</v>
      </c>
      <c r="F17" s="33"/>
      <c r="G17" s="33"/>
      <c r="H17" s="33"/>
      <c r="I17" s="5"/>
      <c r="J17" s="34" t="s">
        <v>89</v>
      </c>
      <c r="K17" s="35"/>
      <c r="L17" s="35"/>
      <c r="M17" s="35"/>
      <c r="N17" s="36"/>
      <c r="P17" s="43">
        <v>2017</v>
      </c>
      <c r="Q17" s="43">
        <v>1115</v>
      </c>
      <c r="R17" s="43">
        <v>1120</v>
      </c>
      <c r="S17" s="43">
        <v>1125</v>
      </c>
      <c r="T17" s="43">
        <v>1135</v>
      </c>
      <c r="U17" s="43">
        <v>1155</v>
      </c>
      <c r="V17" s="43">
        <v>1160</v>
      </c>
      <c r="W17" s="43">
        <v>1180</v>
      </c>
      <c r="X17" s="43">
        <v>1185</v>
      </c>
      <c r="Y17" s="43">
        <v>1195</v>
      </c>
      <c r="Z17" s="43">
        <v>1205</v>
      </c>
      <c r="AA17" s="43">
        <v>1.034632</v>
      </c>
    </row>
    <row r="18" spans="1:27" x14ac:dyDescent="0.35">
      <c r="A18" s="89" t="s">
        <v>68</v>
      </c>
      <c r="B18" s="90"/>
      <c r="C18" s="3" t="s">
        <v>69</v>
      </c>
      <c r="E18" s="33">
        <v>2019</v>
      </c>
      <c r="F18" s="33"/>
      <c r="G18" s="33"/>
      <c r="H18" s="33"/>
      <c r="I18" s="5"/>
      <c r="J18" s="353"/>
      <c r="K18" s="354"/>
      <c r="L18" s="354"/>
      <c r="M18" s="354"/>
      <c r="N18" s="355"/>
      <c r="P18" s="43">
        <v>2018</v>
      </c>
      <c r="Q18" s="43">
        <v>1125</v>
      </c>
      <c r="R18" s="43">
        <v>1130</v>
      </c>
      <c r="S18" s="43">
        <v>1140</v>
      </c>
      <c r="T18" s="43">
        <v>1150</v>
      </c>
      <c r="U18" s="43">
        <v>1170</v>
      </c>
      <c r="V18" s="43">
        <v>1175</v>
      </c>
      <c r="W18" s="43">
        <v>1195</v>
      </c>
      <c r="X18" s="43">
        <v>1200</v>
      </c>
      <c r="Y18" s="43">
        <v>1215</v>
      </c>
      <c r="Z18" s="43">
        <v>1215</v>
      </c>
      <c r="AA18" s="43">
        <v>1.038462</v>
      </c>
    </row>
    <row r="19" spans="1:27" ht="21" customHeight="1" x14ac:dyDescent="0.35">
      <c r="A19" s="89" t="s">
        <v>67</v>
      </c>
      <c r="B19" s="89"/>
      <c r="C19" s="3" t="s">
        <v>70</v>
      </c>
      <c r="E19" s="33">
        <v>2020</v>
      </c>
      <c r="F19" s="33"/>
      <c r="G19" s="33"/>
      <c r="H19" s="33"/>
      <c r="I19" s="5"/>
      <c r="J19" s="356"/>
      <c r="K19" s="357"/>
      <c r="L19" s="357"/>
      <c r="M19" s="357"/>
      <c r="N19" s="358"/>
      <c r="P19" s="43">
        <v>2019</v>
      </c>
      <c r="Q19" s="43">
        <v>1135</v>
      </c>
      <c r="R19" s="43">
        <v>1140</v>
      </c>
      <c r="S19" s="43">
        <v>1150</v>
      </c>
      <c r="T19" s="43">
        <v>1160</v>
      </c>
      <c r="U19" s="43">
        <v>1180</v>
      </c>
      <c r="V19" s="43">
        <v>1185</v>
      </c>
      <c r="W19" s="43">
        <v>1205</v>
      </c>
      <c r="X19" s="43">
        <v>1210</v>
      </c>
      <c r="Y19" s="43">
        <v>1225</v>
      </c>
      <c r="Z19" s="43">
        <v>1230</v>
      </c>
      <c r="AA19" s="43">
        <v>1.0381359999999999</v>
      </c>
    </row>
    <row r="20" spans="1:27" ht="48.75" customHeight="1" x14ac:dyDescent="0.35">
      <c r="A20" s="5" t="s">
        <v>98</v>
      </c>
      <c r="B20" s="100" t="s">
        <v>488</v>
      </c>
      <c r="C20" s="3" t="s">
        <v>58</v>
      </c>
      <c r="E20" s="33">
        <v>2021</v>
      </c>
      <c r="F20" s="33"/>
      <c r="G20" s="33"/>
      <c r="H20" s="33"/>
      <c r="I20" s="5"/>
      <c r="J20" s="359"/>
      <c r="K20" s="360"/>
      <c r="L20" s="360"/>
      <c r="M20" s="360"/>
      <c r="N20" s="361"/>
      <c r="P20" s="43">
        <v>2020</v>
      </c>
      <c r="Q20" s="43">
        <v>1145</v>
      </c>
      <c r="R20" s="43">
        <v>1150</v>
      </c>
      <c r="S20" s="43">
        <v>1155</v>
      </c>
      <c r="T20" s="43">
        <v>1170</v>
      </c>
      <c r="U20" s="43">
        <v>1190</v>
      </c>
      <c r="V20" s="43">
        <v>1195</v>
      </c>
      <c r="W20" s="43">
        <v>1215</v>
      </c>
      <c r="X20" s="43">
        <v>1225</v>
      </c>
      <c r="Y20" s="43">
        <v>1235</v>
      </c>
      <c r="Z20" s="43">
        <v>1240</v>
      </c>
      <c r="AA20" s="43">
        <v>1.0378149999999999</v>
      </c>
    </row>
    <row r="21" spans="1:27" s="2" customFormat="1" x14ac:dyDescent="0.35">
      <c r="A21" s="6" t="s">
        <v>5</v>
      </c>
      <c r="B21" s="171" t="s">
        <v>290</v>
      </c>
      <c r="C21" s="3" t="s">
        <v>6</v>
      </c>
      <c r="E21" s="33">
        <v>2022</v>
      </c>
      <c r="F21" s="33"/>
      <c r="G21" s="33"/>
      <c r="H21" s="33"/>
      <c r="I21" s="5"/>
      <c r="P21" s="43" t="s">
        <v>78</v>
      </c>
      <c r="Q21" s="43"/>
      <c r="R21" s="43"/>
      <c r="S21" s="43"/>
      <c r="T21" s="43"/>
      <c r="U21" s="43"/>
      <c r="V21" s="43"/>
      <c r="W21" s="43"/>
      <c r="X21" s="43"/>
      <c r="Y21" s="43"/>
      <c r="Z21" s="43"/>
      <c r="AA21" s="43"/>
    </row>
    <row r="22" spans="1:27" s="2" customFormat="1" ht="34.5" customHeight="1" x14ac:dyDescent="0.35">
      <c r="A22" s="5" t="s">
        <v>55</v>
      </c>
      <c r="B22" s="23" t="s">
        <v>178</v>
      </c>
      <c r="C22" s="3" t="s">
        <v>54</v>
      </c>
      <c r="E22" s="33">
        <v>2023</v>
      </c>
      <c r="F22" s="33"/>
      <c r="G22" s="33"/>
      <c r="H22" s="33"/>
      <c r="I22" s="5"/>
      <c r="J22" s="362" t="s">
        <v>96</v>
      </c>
      <c r="K22" s="363"/>
      <c r="L22" s="363"/>
      <c r="M22" s="363"/>
      <c r="N22" s="363"/>
      <c r="P22" s="43" t="s">
        <v>79</v>
      </c>
      <c r="Q22" s="43">
        <v>1030</v>
      </c>
      <c r="R22" s="43">
        <v>1035</v>
      </c>
      <c r="S22" s="43">
        <v>1035</v>
      </c>
      <c r="T22" s="43">
        <v>1035</v>
      </c>
      <c r="U22" s="43">
        <v>1045</v>
      </c>
      <c r="V22" s="43">
        <v>1050</v>
      </c>
      <c r="W22" s="43">
        <v>1055</v>
      </c>
      <c r="X22" s="43">
        <v>1055</v>
      </c>
      <c r="Y22" s="43">
        <v>1060</v>
      </c>
      <c r="Z22" s="43">
        <v>1070</v>
      </c>
      <c r="AA22" s="43">
        <v>1.014354</v>
      </c>
    </row>
    <row r="23" spans="1:27" ht="30.75" customHeight="1" x14ac:dyDescent="0.35">
      <c r="A23" s="5" t="s">
        <v>56</v>
      </c>
      <c r="B23" s="22" t="e">
        <f>+B21/6</f>
        <v>#VALUE!</v>
      </c>
      <c r="C23" s="3" t="s">
        <v>57</v>
      </c>
      <c r="E23" s="33">
        <v>2024</v>
      </c>
      <c r="F23" s="33"/>
      <c r="G23" s="33"/>
      <c r="H23" s="33"/>
      <c r="I23" s="5"/>
      <c r="J23" s="362"/>
      <c r="K23" s="363"/>
      <c r="L23" s="363"/>
      <c r="M23" s="363"/>
      <c r="N23" s="363"/>
      <c r="P23" s="43" t="s">
        <v>80</v>
      </c>
      <c r="Q23" s="43">
        <v>1040</v>
      </c>
      <c r="R23" s="43">
        <v>1045</v>
      </c>
      <c r="S23" s="43">
        <v>1045</v>
      </c>
      <c r="T23" s="43">
        <v>1045</v>
      </c>
      <c r="U23" s="43">
        <v>1055</v>
      </c>
      <c r="V23" s="43">
        <v>1060</v>
      </c>
      <c r="W23" s="43">
        <v>1065</v>
      </c>
      <c r="X23" s="43">
        <v>1065</v>
      </c>
      <c r="Y23" s="43">
        <v>1070</v>
      </c>
      <c r="Z23" s="43">
        <v>1080</v>
      </c>
      <c r="AA23" s="43">
        <v>1.0142180000000001</v>
      </c>
    </row>
    <row r="24" spans="1:27" s="2" customFormat="1" x14ac:dyDescent="0.35">
      <c r="A24" s="18"/>
      <c r="B24" s="19"/>
      <c r="C24" s="3"/>
      <c r="E24" s="33">
        <v>2025</v>
      </c>
      <c r="F24" s="33"/>
      <c r="G24" s="33"/>
      <c r="H24" s="33"/>
      <c r="I24" s="5"/>
      <c r="J24" s="362"/>
      <c r="K24" s="363"/>
      <c r="L24" s="363"/>
      <c r="M24" s="363"/>
      <c r="N24" s="363"/>
      <c r="P24" s="43" t="s">
        <v>81</v>
      </c>
      <c r="Q24" s="43">
        <v>1050</v>
      </c>
      <c r="R24" s="43">
        <v>1055</v>
      </c>
      <c r="S24" s="43">
        <v>1055</v>
      </c>
      <c r="T24" s="43">
        <v>1055</v>
      </c>
      <c r="U24" s="43">
        <v>1065</v>
      </c>
      <c r="V24" s="43">
        <v>1070</v>
      </c>
      <c r="W24" s="43">
        <v>1075</v>
      </c>
      <c r="X24" s="43">
        <v>1075</v>
      </c>
      <c r="Y24" s="43">
        <v>1080</v>
      </c>
      <c r="Z24" s="43">
        <v>1095</v>
      </c>
      <c r="AA24" s="43">
        <v>1.0140849999999999</v>
      </c>
    </row>
    <row r="25" spans="1:27" x14ac:dyDescent="0.35">
      <c r="A25" s="364" t="s">
        <v>71</v>
      </c>
      <c r="B25" s="364"/>
      <c r="E25" s="33">
        <v>2026</v>
      </c>
      <c r="F25" s="33"/>
      <c r="G25" s="33"/>
      <c r="H25" s="33"/>
      <c r="I25" s="5"/>
      <c r="P25" s="43" t="s">
        <v>82</v>
      </c>
      <c r="Q25" s="43">
        <v>1055</v>
      </c>
      <c r="R25" s="43">
        <v>1060</v>
      </c>
      <c r="S25" s="43">
        <v>1060</v>
      </c>
      <c r="T25" s="43">
        <v>1060</v>
      </c>
      <c r="U25" s="43">
        <v>1070</v>
      </c>
      <c r="V25" s="43">
        <v>1075</v>
      </c>
      <c r="W25" s="43">
        <v>1080</v>
      </c>
      <c r="X25" s="43">
        <v>1080</v>
      </c>
      <c r="Y25" s="43">
        <v>1085</v>
      </c>
      <c r="Z25" s="43">
        <v>1095</v>
      </c>
      <c r="AA25" s="43">
        <v>1.014019</v>
      </c>
    </row>
    <row r="26" spans="1:27" x14ac:dyDescent="0.35">
      <c r="A26" s="5" t="s">
        <v>28</v>
      </c>
      <c r="B26" s="5"/>
      <c r="E26" s="33">
        <v>2027</v>
      </c>
      <c r="F26" s="33"/>
      <c r="G26" s="33"/>
      <c r="H26" s="33"/>
      <c r="I26" s="5"/>
      <c r="P26" s="43" t="s">
        <v>83</v>
      </c>
      <c r="Q26" s="43">
        <v>1060</v>
      </c>
      <c r="R26" s="43">
        <v>1065</v>
      </c>
      <c r="S26" s="43">
        <v>1065</v>
      </c>
      <c r="T26" s="43">
        <v>1065</v>
      </c>
      <c r="U26" s="43">
        <v>1075</v>
      </c>
      <c r="V26" s="43">
        <v>1080</v>
      </c>
      <c r="W26" s="43">
        <v>1085</v>
      </c>
      <c r="X26" s="43">
        <v>1085</v>
      </c>
      <c r="Y26" s="43">
        <v>1090</v>
      </c>
      <c r="Z26" s="43">
        <v>1110</v>
      </c>
      <c r="AA26" s="43">
        <v>1.0139530000000001</v>
      </c>
    </row>
    <row r="27" spans="1:27" x14ac:dyDescent="0.35">
      <c r="A27" s="5" t="s">
        <v>29</v>
      </c>
      <c r="B27" s="5"/>
      <c r="E27" s="33">
        <v>2028</v>
      </c>
      <c r="F27" s="33"/>
      <c r="G27" s="33"/>
      <c r="H27" s="33"/>
      <c r="I27" s="5"/>
      <c r="P27" s="43" t="s">
        <v>84</v>
      </c>
      <c r="Q27" s="43">
        <v>1065</v>
      </c>
      <c r="R27" s="43">
        <v>1070</v>
      </c>
      <c r="S27" s="43">
        <v>1070</v>
      </c>
      <c r="T27" s="43">
        <v>1070</v>
      </c>
      <c r="U27" s="43">
        <v>1080</v>
      </c>
      <c r="V27" s="43">
        <v>1085</v>
      </c>
      <c r="W27" s="43">
        <v>1090</v>
      </c>
      <c r="X27" s="43">
        <v>1090</v>
      </c>
      <c r="Y27" s="43">
        <v>1100</v>
      </c>
      <c r="Z27" s="43">
        <v>1110</v>
      </c>
      <c r="AA27" s="43">
        <v>1.018519</v>
      </c>
    </row>
    <row r="28" spans="1:27" ht="39.75" customHeight="1" x14ac:dyDescent="0.35">
      <c r="A28" s="5" t="s">
        <v>30</v>
      </c>
      <c r="B28" s="23"/>
      <c r="C28" s="1" t="s">
        <v>43</v>
      </c>
      <c r="E28" s="33">
        <v>2029</v>
      </c>
      <c r="F28" s="33"/>
      <c r="G28" s="33"/>
      <c r="H28" s="33"/>
      <c r="I28" s="5"/>
      <c r="P28" s="43" t="s">
        <v>85</v>
      </c>
      <c r="Q28" s="43">
        <v>1075</v>
      </c>
      <c r="R28" s="43">
        <v>1080</v>
      </c>
      <c r="S28" s="43">
        <v>1080</v>
      </c>
      <c r="T28" s="43">
        <v>1080</v>
      </c>
      <c r="U28" s="43">
        <v>1090</v>
      </c>
      <c r="V28" s="43">
        <v>1095</v>
      </c>
      <c r="W28" s="43">
        <v>1100</v>
      </c>
      <c r="X28" s="43">
        <v>1100</v>
      </c>
      <c r="Y28" s="43">
        <v>1105</v>
      </c>
      <c r="Z28" s="43">
        <v>1120</v>
      </c>
      <c r="AA28" s="43">
        <v>1.0137609999999999</v>
      </c>
    </row>
    <row r="29" spans="1:27" x14ac:dyDescent="0.35">
      <c r="A29" s="5" t="s">
        <v>44</v>
      </c>
      <c r="B29" s="5"/>
      <c r="E29" s="33">
        <v>2030</v>
      </c>
      <c r="F29" s="33"/>
      <c r="G29" s="33"/>
      <c r="H29" s="33"/>
      <c r="I29" s="5"/>
      <c r="P29" s="43" t="s">
        <v>86</v>
      </c>
      <c r="Q29" s="43">
        <v>1080</v>
      </c>
      <c r="R29" s="43">
        <v>1085</v>
      </c>
      <c r="S29" s="43">
        <v>1085</v>
      </c>
      <c r="T29" s="43">
        <v>1085</v>
      </c>
      <c r="U29" s="43">
        <v>1095</v>
      </c>
      <c r="V29" s="43">
        <v>1100</v>
      </c>
      <c r="W29" s="43">
        <v>1105</v>
      </c>
      <c r="X29" s="43">
        <v>1105</v>
      </c>
      <c r="Y29" s="43">
        <v>1110</v>
      </c>
      <c r="Z29" s="43">
        <v>1120</v>
      </c>
      <c r="AA29" s="43">
        <v>1.0136989999999999</v>
      </c>
    </row>
    <row r="30" spans="1:27" x14ac:dyDescent="0.35">
      <c r="A30" s="5" t="s">
        <v>47</v>
      </c>
      <c r="B30" s="5"/>
      <c r="E30" s="33">
        <v>2031</v>
      </c>
      <c r="F30" s="33"/>
      <c r="G30" s="33"/>
      <c r="H30" s="33"/>
      <c r="I30" s="5"/>
      <c r="P30" s="43" t="s">
        <v>87</v>
      </c>
      <c r="Q30" s="43">
        <v>1085</v>
      </c>
      <c r="R30" s="43">
        <v>1090</v>
      </c>
      <c r="S30" s="43">
        <v>1090</v>
      </c>
      <c r="T30" s="43">
        <v>1090</v>
      </c>
      <c r="U30" s="43">
        <v>1100</v>
      </c>
      <c r="V30" s="43">
        <v>1105</v>
      </c>
      <c r="W30" s="43">
        <v>1110</v>
      </c>
      <c r="X30" s="43">
        <v>1110</v>
      </c>
      <c r="Y30" s="43">
        <v>1115</v>
      </c>
      <c r="Z30" s="43">
        <v>1125</v>
      </c>
      <c r="AA30" s="43">
        <v>1.013636</v>
      </c>
    </row>
    <row r="31" spans="1:27" x14ac:dyDescent="0.35">
      <c r="A31" s="5" t="s">
        <v>45</v>
      </c>
      <c r="B31" s="5"/>
      <c r="P31" s="43" t="s">
        <v>88</v>
      </c>
      <c r="Q31" s="43">
        <v>1090</v>
      </c>
      <c r="R31" s="43">
        <v>1095</v>
      </c>
      <c r="S31" s="43">
        <v>1095</v>
      </c>
      <c r="T31" s="43">
        <v>1095</v>
      </c>
      <c r="U31" s="43">
        <v>1105</v>
      </c>
      <c r="V31" s="43">
        <v>1110</v>
      </c>
      <c r="W31" s="43">
        <v>1115</v>
      </c>
      <c r="X31" s="43">
        <v>1115</v>
      </c>
      <c r="Y31" s="43">
        <v>1120</v>
      </c>
      <c r="Z31" s="43">
        <v>1130</v>
      </c>
      <c r="AA31" s="43">
        <v>1.0135749999999999</v>
      </c>
    </row>
    <row r="32" spans="1:27" x14ac:dyDescent="0.35">
      <c r="A32" s="5" t="s">
        <v>46</v>
      </c>
      <c r="B32" s="5"/>
      <c r="E32" s="32"/>
      <c r="F32" s="32"/>
      <c r="G32" s="32"/>
      <c r="H32" s="32"/>
      <c r="I32" s="2"/>
    </row>
    <row r="33" spans="1:16" s="2" customFormat="1" x14ac:dyDescent="0.35">
      <c r="A33" s="93"/>
      <c r="B33" s="94"/>
      <c r="C33" s="3"/>
      <c r="E33" s="26"/>
      <c r="F33" s="26"/>
      <c r="G33" s="26"/>
      <c r="H33" s="26"/>
      <c r="I33"/>
      <c r="P33" s="136"/>
    </row>
    <row r="34" spans="1:16" x14ac:dyDescent="0.35">
      <c r="A34" s="80"/>
      <c r="B34" s="173" t="s">
        <v>412</v>
      </c>
    </row>
    <row r="35" spans="1:16" x14ac:dyDescent="0.35">
      <c r="A35" s="65">
        <v>1.0152000000000001</v>
      </c>
      <c r="B35" s="65" t="s">
        <v>411</v>
      </c>
    </row>
    <row r="36" spans="1:16" x14ac:dyDescent="0.35">
      <c r="A36" s="65"/>
      <c r="B36" s="65"/>
    </row>
    <row r="37" spans="1:16" x14ac:dyDescent="0.35">
      <c r="A37" s="65">
        <v>2012</v>
      </c>
      <c r="B37" s="172">
        <v>2500000</v>
      </c>
    </row>
    <row r="38" spans="1:16" x14ac:dyDescent="0.35">
      <c r="A38" s="65">
        <v>2013</v>
      </c>
      <c r="B38" s="172">
        <v>2538000</v>
      </c>
    </row>
    <row r="39" spans="1:16" x14ac:dyDescent="0.35">
      <c r="A39" s="65">
        <v>2014</v>
      </c>
      <c r="B39" s="172">
        <v>2576578</v>
      </c>
    </row>
    <row r="40" spans="1:16" x14ac:dyDescent="0.35">
      <c r="A40" s="65">
        <v>2015</v>
      </c>
      <c r="B40" s="172">
        <v>2615742</v>
      </c>
    </row>
    <row r="41" spans="1:16" x14ac:dyDescent="0.35">
      <c r="A41" s="65">
        <v>2016</v>
      </c>
      <c r="B41" s="172">
        <v>2655501</v>
      </c>
    </row>
    <row r="42" spans="1:16" x14ac:dyDescent="0.35">
      <c r="A42" s="65">
        <v>2017</v>
      </c>
      <c r="B42" s="172">
        <v>2695864</v>
      </c>
    </row>
    <row r="56" spans="1:2" customFormat="1" x14ac:dyDescent="0.35">
      <c r="A56" s="80"/>
      <c r="B56" s="80"/>
    </row>
    <row r="57" spans="1:2" customFormat="1" x14ac:dyDescent="0.35">
      <c r="A57" s="92"/>
      <c r="B57" s="80"/>
    </row>
  </sheetData>
  <mergeCells count="10">
    <mergeCell ref="J18:N20"/>
    <mergeCell ref="J22:N24"/>
    <mergeCell ref="A25:B25"/>
    <mergeCell ref="C1:G1"/>
    <mergeCell ref="A6:B6"/>
    <mergeCell ref="E8:I8"/>
    <mergeCell ref="E9:H9"/>
    <mergeCell ref="J10:N11"/>
    <mergeCell ref="J12:N16"/>
    <mergeCell ref="B15:B16"/>
  </mergeCells>
  <pageMargins left="0.7" right="0.7" top="0.75" bottom="0.75" header="0.3" footer="0.3"/>
  <pageSetup orientation="portrait" verticalDpi="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58"/>
  <sheetViews>
    <sheetView zoomScale="80" zoomScaleNormal="80" workbookViewId="0"/>
  </sheetViews>
  <sheetFormatPr defaultRowHeight="14.5" x14ac:dyDescent="0.35"/>
  <cols>
    <col min="1" max="1" width="63.6328125" customWidth="1"/>
    <col min="2" max="2" width="73.453125" customWidth="1"/>
    <col min="3" max="3" width="44.453125" style="1" customWidth="1"/>
    <col min="5" max="5" width="8.90625" style="26"/>
    <col min="6" max="6" width="14.453125" style="26" customWidth="1"/>
    <col min="7" max="7" width="15.453125" style="26" customWidth="1"/>
    <col min="8" max="8" width="18" style="26" customWidth="1"/>
    <col min="9" max="9" width="15.6328125" customWidth="1"/>
    <col min="16" max="16" width="11.453125" style="135" customWidth="1"/>
  </cols>
  <sheetData>
    <row r="1" spans="1:27" ht="62.25" customHeight="1" x14ac:dyDescent="0.45">
      <c r="A1" s="125" t="s">
        <v>768</v>
      </c>
      <c r="B1" s="52"/>
      <c r="D1" s="365" t="s">
        <v>754</v>
      </c>
      <c r="E1" s="366"/>
      <c r="F1" s="366"/>
      <c r="G1" s="366"/>
      <c r="H1" s="367"/>
    </row>
    <row r="2" spans="1:27" x14ac:dyDescent="0.35">
      <c r="A2" s="304"/>
    </row>
    <row r="3" spans="1:27" ht="15" customHeight="1" x14ac:dyDescent="0.35">
      <c r="A3" s="4" t="s">
        <v>8</v>
      </c>
      <c r="B3" s="4"/>
    </row>
    <row r="4" spans="1:27" ht="15" customHeight="1" x14ac:dyDescent="0.35">
      <c r="A4" s="15" t="s">
        <v>9</v>
      </c>
      <c r="B4" s="15"/>
    </row>
    <row r="5" spans="1:27" x14ac:dyDescent="0.35">
      <c r="C5" s="1" t="s">
        <v>31</v>
      </c>
    </row>
    <row r="6" spans="1:27" x14ac:dyDescent="0.35">
      <c r="A6" s="368" t="s">
        <v>10</v>
      </c>
      <c r="B6" s="369"/>
      <c r="C6" s="3"/>
    </row>
    <row r="7" spans="1:27" ht="21" customHeight="1" x14ac:dyDescent="0.35">
      <c r="A7" s="6" t="s">
        <v>0</v>
      </c>
      <c r="B7" s="5" t="s">
        <v>763</v>
      </c>
      <c r="C7" s="3"/>
    </row>
    <row r="8" spans="1:27" ht="295.75" customHeight="1" x14ac:dyDescent="0.35">
      <c r="A8" s="6" t="s">
        <v>2</v>
      </c>
      <c r="B8" s="257" t="s">
        <v>766</v>
      </c>
      <c r="C8" s="3"/>
      <c r="E8" s="370" t="s">
        <v>100</v>
      </c>
      <c r="F8" s="370"/>
      <c r="G8" s="370"/>
      <c r="H8" s="370"/>
      <c r="I8" s="370"/>
    </row>
    <row r="9" spans="1:27" ht="196.25" customHeight="1" x14ac:dyDescent="0.35">
      <c r="A9" s="6" t="s">
        <v>238</v>
      </c>
      <c r="B9" s="202" t="s">
        <v>767</v>
      </c>
      <c r="C9" s="3"/>
      <c r="E9" s="313"/>
      <c r="F9" s="313"/>
      <c r="G9" s="313"/>
      <c r="H9" s="313"/>
      <c r="I9" s="313"/>
    </row>
    <row r="10" spans="1:27" ht="15" thickBot="1" x14ac:dyDescent="0.4">
      <c r="A10" s="6" t="s">
        <v>1</v>
      </c>
      <c r="B10" s="5" t="s">
        <v>134</v>
      </c>
      <c r="C10" s="3" t="s">
        <v>48</v>
      </c>
      <c r="E10" s="371" t="s">
        <v>53</v>
      </c>
      <c r="F10" s="372"/>
      <c r="G10" s="372"/>
      <c r="H10" s="373"/>
      <c r="I10" s="246" t="s">
        <v>517</v>
      </c>
      <c r="J10" t="s">
        <v>74</v>
      </c>
      <c r="P10" s="43" t="s">
        <v>76</v>
      </c>
      <c r="Q10" s="43"/>
      <c r="R10" s="43"/>
      <c r="S10" s="43"/>
      <c r="T10" s="43"/>
      <c r="U10" s="43"/>
      <c r="V10" s="43"/>
      <c r="W10" s="43"/>
      <c r="X10" s="43"/>
      <c r="Y10" s="43"/>
      <c r="Z10" s="43"/>
      <c r="AA10" s="43"/>
    </row>
    <row r="11" spans="1:27" ht="48" customHeight="1" thickBot="1" x14ac:dyDescent="0.4">
      <c r="A11" s="6" t="s">
        <v>4</v>
      </c>
      <c r="B11" s="5" t="s">
        <v>705</v>
      </c>
      <c r="C11" s="3" t="s">
        <v>3</v>
      </c>
      <c r="E11" s="37" t="s">
        <v>75</v>
      </c>
      <c r="F11" s="38" t="s">
        <v>147</v>
      </c>
      <c r="G11" s="38" t="s">
        <v>146</v>
      </c>
      <c r="H11" s="38" t="s">
        <v>90</v>
      </c>
      <c r="I11" s="38" t="s">
        <v>144</v>
      </c>
      <c r="J11" s="362" t="s">
        <v>92</v>
      </c>
      <c r="K11" s="374"/>
      <c r="L11" s="374"/>
      <c r="M11" s="374"/>
      <c r="N11" s="374"/>
      <c r="P11" s="43" t="s">
        <v>77</v>
      </c>
      <c r="Q11" s="48">
        <v>0.9</v>
      </c>
      <c r="R11" s="46">
        <v>0.8</v>
      </c>
      <c r="S11" s="46">
        <v>0.7</v>
      </c>
      <c r="T11" s="47">
        <v>0.6</v>
      </c>
      <c r="U11" s="48">
        <v>0.5</v>
      </c>
      <c r="V11" s="46">
        <v>0.4</v>
      </c>
      <c r="W11" s="46">
        <v>0.3</v>
      </c>
      <c r="X11" s="46">
        <v>0.2</v>
      </c>
      <c r="Y11" s="46">
        <v>0.1</v>
      </c>
      <c r="Z11" s="46">
        <v>0.05</v>
      </c>
      <c r="AA11" s="45">
        <v>18537</v>
      </c>
    </row>
    <row r="12" spans="1:27" ht="19.5" customHeight="1" x14ac:dyDescent="0.35">
      <c r="A12" s="12" t="s">
        <v>49</v>
      </c>
      <c r="B12" s="11" t="s">
        <v>517</v>
      </c>
      <c r="C12" s="3"/>
      <c r="E12" s="33">
        <v>2012</v>
      </c>
      <c r="F12" s="33"/>
      <c r="G12" s="33"/>
      <c r="H12" s="33"/>
      <c r="I12" s="5"/>
      <c r="J12" s="362"/>
      <c r="K12" s="374"/>
      <c r="L12" s="374"/>
      <c r="M12" s="374"/>
      <c r="N12" s="374"/>
      <c r="P12" s="43">
        <v>2011</v>
      </c>
      <c r="Q12" s="43">
        <v>1030</v>
      </c>
      <c r="R12" s="43">
        <v>1035</v>
      </c>
      <c r="S12" s="43">
        <v>1040</v>
      </c>
      <c r="T12" s="43">
        <v>1050</v>
      </c>
      <c r="U12" s="43">
        <v>1070</v>
      </c>
      <c r="V12" s="43">
        <v>1075</v>
      </c>
      <c r="W12" s="43">
        <v>1090</v>
      </c>
      <c r="X12" s="43">
        <v>1095</v>
      </c>
      <c r="Y12" s="43">
        <v>1110</v>
      </c>
      <c r="Z12" s="43">
        <v>1110</v>
      </c>
      <c r="AA12" s="43">
        <v>1.0373829999999999</v>
      </c>
    </row>
    <row r="13" spans="1:27" ht="15" customHeight="1" x14ac:dyDescent="0.35">
      <c r="A13" s="12" t="s">
        <v>50</v>
      </c>
      <c r="B13" s="12"/>
      <c r="C13" s="3"/>
      <c r="E13" s="33">
        <v>2013</v>
      </c>
      <c r="F13" s="33"/>
      <c r="G13" s="33"/>
      <c r="H13" s="33"/>
      <c r="I13" s="5"/>
      <c r="J13" s="375" t="s">
        <v>91</v>
      </c>
      <c r="K13" s="376"/>
      <c r="L13" s="376"/>
      <c r="M13" s="376"/>
      <c r="N13" s="376"/>
      <c r="P13" s="43">
        <v>2012</v>
      </c>
      <c r="Q13" s="43">
        <v>1050</v>
      </c>
      <c r="R13" s="43">
        <v>1055</v>
      </c>
      <c r="S13" s="43">
        <v>1060</v>
      </c>
      <c r="T13" s="43">
        <v>1070</v>
      </c>
      <c r="U13" s="43">
        <v>1090</v>
      </c>
      <c r="V13" s="43">
        <v>1095</v>
      </c>
      <c r="W13" s="43">
        <v>1115</v>
      </c>
      <c r="X13" s="43">
        <v>1120</v>
      </c>
      <c r="Y13" s="43">
        <v>1125</v>
      </c>
      <c r="Z13" s="43">
        <v>1135</v>
      </c>
      <c r="AA13" s="43">
        <v>1.0321100000000001</v>
      </c>
    </row>
    <row r="14" spans="1:27" x14ac:dyDescent="0.35">
      <c r="A14" s="12" t="s">
        <v>51</v>
      </c>
      <c r="B14" s="12"/>
      <c r="C14" s="3" t="s">
        <v>52</v>
      </c>
      <c r="E14" s="33">
        <v>2014</v>
      </c>
      <c r="F14" s="33"/>
      <c r="G14" s="33"/>
      <c r="H14" s="33"/>
      <c r="I14" s="5"/>
      <c r="J14" s="375"/>
      <c r="K14" s="376"/>
      <c r="L14" s="376"/>
      <c r="M14" s="376"/>
      <c r="N14" s="376"/>
      <c r="P14" s="43">
        <v>2013</v>
      </c>
      <c r="Q14" s="43">
        <v>1065</v>
      </c>
      <c r="R14" s="43">
        <v>1070</v>
      </c>
      <c r="S14" s="43">
        <v>1075</v>
      </c>
      <c r="T14" s="43">
        <v>1085</v>
      </c>
      <c r="U14" s="43">
        <v>1105</v>
      </c>
      <c r="V14" s="43">
        <v>1110</v>
      </c>
      <c r="W14" s="43">
        <v>1130</v>
      </c>
      <c r="X14" s="43">
        <v>1135</v>
      </c>
      <c r="Y14" s="43">
        <v>1150</v>
      </c>
      <c r="Z14" s="43">
        <v>1150</v>
      </c>
      <c r="AA14" s="43">
        <v>1.040724</v>
      </c>
    </row>
    <row r="15" spans="1:27" ht="21.75" customHeight="1" x14ac:dyDescent="0.35">
      <c r="A15" s="12" t="s">
        <v>53</v>
      </c>
      <c r="B15" s="24"/>
      <c r="C15" s="3"/>
      <c r="E15" s="33">
        <v>2015</v>
      </c>
      <c r="F15" s="33"/>
      <c r="G15" s="33"/>
      <c r="H15" s="33"/>
      <c r="I15" s="5"/>
      <c r="J15" s="375"/>
      <c r="K15" s="376"/>
      <c r="L15" s="376"/>
      <c r="M15" s="376"/>
      <c r="N15" s="376"/>
      <c r="P15" s="43">
        <v>2014</v>
      </c>
      <c r="Q15" s="43">
        <v>1080</v>
      </c>
      <c r="R15" s="43">
        <v>1085</v>
      </c>
      <c r="S15" s="43">
        <v>1090</v>
      </c>
      <c r="T15" s="43">
        <v>1100</v>
      </c>
      <c r="U15" s="43">
        <v>1120</v>
      </c>
      <c r="V15" s="43">
        <v>1125</v>
      </c>
      <c r="W15" s="43">
        <v>1145</v>
      </c>
      <c r="X15" s="43">
        <v>1150</v>
      </c>
      <c r="Y15" s="43">
        <v>1165</v>
      </c>
      <c r="Z15" s="43">
        <v>1170</v>
      </c>
      <c r="AA15" s="43">
        <v>1.040179</v>
      </c>
    </row>
    <row r="16" spans="1:27" x14ac:dyDescent="0.35">
      <c r="A16" s="239" t="s">
        <v>41</v>
      </c>
      <c r="B16" s="379" t="s">
        <v>97</v>
      </c>
      <c r="E16" s="33">
        <v>2016</v>
      </c>
      <c r="F16" s="33"/>
      <c r="G16" s="33"/>
      <c r="H16" s="33"/>
      <c r="I16" s="5"/>
      <c r="J16" s="375"/>
      <c r="K16" s="376"/>
      <c r="L16" s="376"/>
      <c r="M16" s="376"/>
      <c r="N16" s="376"/>
      <c r="P16" s="43">
        <v>2015</v>
      </c>
      <c r="Q16" s="43">
        <v>1095</v>
      </c>
      <c r="R16" s="43">
        <v>1100</v>
      </c>
      <c r="S16" s="43">
        <v>1105</v>
      </c>
      <c r="T16" s="43">
        <v>1115</v>
      </c>
      <c r="U16" s="43">
        <v>1135</v>
      </c>
      <c r="V16" s="43">
        <v>1140</v>
      </c>
      <c r="W16" s="43">
        <v>1160</v>
      </c>
      <c r="X16" s="43">
        <v>1165</v>
      </c>
      <c r="Y16" s="43">
        <v>1170</v>
      </c>
      <c r="Z16" s="43">
        <v>1180</v>
      </c>
      <c r="AA16" s="43">
        <v>1.030837</v>
      </c>
    </row>
    <row r="17" spans="1:27" ht="60.75" customHeight="1" x14ac:dyDescent="0.35">
      <c r="A17" s="239" t="s">
        <v>7</v>
      </c>
      <c r="B17" s="380"/>
      <c r="C17" s="3" t="s">
        <v>21</v>
      </c>
      <c r="E17" s="33">
        <v>2017</v>
      </c>
      <c r="F17" s="33"/>
      <c r="G17" s="33"/>
      <c r="H17" s="33"/>
      <c r="I17" s="5"/>
      <c r="J17" s="377"/>
      <c r="K17" s="378"/>
      <c r="L17" s="378"/>
      <c r="M17" s="378"/>
      <c r="N17" s="378"/>
      <c r="P17" s="43">
        <v>2016</v>
      </c>
      <c r="Q17" s="43">
        <v>1105</v>
      </c>
      <c r="R17" s="43">
        <v>1110</v>
      </c>
      <c r="S17" s="43">
        <v>1115</v>
      </c>
      <c r="T17" s="43">
        <v>1125</v>
      </c>
      <c r="U17" s="43">
        <v>1145</v>
      </c>
      <c r="V17" s="43">
        <v>1150</v>
      </c>
      <c r="W17" s="43">
        <v>1170</v>
      </c>
      <c r="X17" s="43">
        <v>1175</v>
      </c>
      <c r="Y17" s="43">
        <v>1190</v>
      </c>
      <c r="Z17" s="43">
        <v>1195</v>
      </c>
      <c r="AA17" s="43">
        <v>1.039301</v>
      </c>
    </row>
    <row r="18" spans="1:27" x14ac:dyDescent="0.35">
      <c r="A18" s="89" t="s">
        <v>72</v>
      </c>
      <c r="B18" s="89"/>
      <c r="C18" s="3" t="s">
        <v>73</v>
      </c>
      <c r="E18" s="33">
        <v>2018</v>
      </c>
      <c r="F18" s="33"/>
      <c r="G18" s="33"/>
      <c r="H18" s="33"/>
      <c r="I18" s="5"/>
      <c r="J18" s="34" t="s">
        <v>89</v>
      </c>
      <c r="K18" s="35"/>
      <c r="L18" s="35"/>
      <c r="M18" s="35"/>
      <c r="N18" s="36"/>
      <c r="P18" s="43">
        <v>2017</v>
      </c>
      <c r="Q18" s="43">
        <v>1115</v>
      </c>
      <c r="R18" s="43">
        <v>1120</v>
      </c>
      <c r="S18" s="43">
        <v>1125</v>
      </c>
      <c r="T18" s="43">
        <v>1135</v>
      </c>
      <c r="U18" s="43">
        <v>1155</v>
      </c>
      <c r="V18" s="43">
        <v>1160</v>
      </c>
      <c r="W18" s="43">
        <v>1180</v>
      </c>
      <c r="X18" s="43">
        <v>1185</v>
      </c>
      <c r="Y18" s="43">
        <v>1195</v>
      </c>
      <c r="Z18" s="43">
        <v>1205</v>
      </c>
      <c r="AA18" s="43">
        <v>1.034632</v>
      </c>
    </row>
    <row r="19" spans="1:27" x14ac:dyDescent="0.35">
      <c r="A19" s="89" t="s">
        <v>68</v>
      </c>
      <c r="B19" s="90"/>
      <c r="C19" s="3" t="s">
        <v>69</v>
      </c>
      <c r="E19" s="33">
        <v>2019</v>
      </c>
      <c r="F19" s="33"/>
      <c r="G19" s="33"/>
      <c r="H19" s="33"/>
      <c r="I19" s="5"/>
      <c r="J19" s="353"/>
      <c r="K19" s="354"/>
      <c r="L19" s="354"/>
      <c r="M19" s="354"/>
      <c r="N19" s="355"/>
      <c r="P19" s="43">
        <v>2018</v>
      </c>
      <c r="Q19" s="43">
        <v>1125</v>
      </c>
      <c r="R19" s="43">
        <v>1130</v>
      </c>
      <c r="S19" s="43">
        <v>1140</v>
      </c>
      <c r="T19" s="43">
        <v>1150</v>
      </c>
      <c r="U19" s="43">
        <v>1170</v>
      </c>
      <c r="V19" s="43">
        <v>1175</v>
      </c>
      <c r="W19" s="43">
        <v>1195</v>
      </c>
      <c r="X19" s="43">
        <v>1200</v>
      </c>
      <c r="Y19" s="43">
        <v>1215</v>
      </c>
      <c r="Z19" s="43">
        <v>1215</v>
      </c>
      <c r="AA19" s="43">
        <v>1.038462</v>
      </c>
    </row>
    <row r="20" spans="1:27" ht="21" customHeight="1" x14ac:dyDescent="0.35">
      <c r="A20" s="89" t="s">
        <v>67</v>
      </c>
      <c r="B20" s="89"/>
      <c r="C20" s="3" t="s">
        <v>70</v>
      </c>
      <c r="E20" s="33">
        <v>2020</v>
      </c>
      <c r="F20" s="33"/>
      <c r="G20" s="33"/>
      <c r="H20" s="33"/>
      <c r="I20" s="5"/>
      <c r="J20" s="356"/>
      <c r="K20" s="357"/>
      <c r="L20" s="357"/>
      <c r="M20" s="357"/>
      <c r="N20" s="358"/>
      <c r="P20" s="43">
        <v>2019</v>
      </c>
      <c r="Q20" s="43">
        <v>1135</v>
      </c>
      <c r="R20" s="43">
        <v>1140</v>
      </c>
      <c r="S20" s="43">
        <v>1150</v>
      </c>
      <c r="T20" s="43">
        <v>1160</v>
      </c>
      <c r="U20" s="43">
        <v>1180</v>
      </c>
      <c r="V20" s="43">
        <v>1185</v>
      </c>
      <c r="W20" s="43">
        <v>1205</v>
      </c>
      <c r="X20" s="43">
        <v>1210</v>
      </c>
      <c r="Y20" s="43">
        <v>1225</v>
      </c>
      <c r="Z20" s="43">
        <v>1230</v>
      </c>
      <c r="AA20" s="43">
        <v>1.0381359999999999</v>
      </c>
    </row>
    <row r="21" spans="1:27" ht="48.75" customHeight="1" x14ac:dyDescent="0.35">
      <c r="A21" s="5" t="s">
        <v>98</v>
      </c>
      <c r="B21" s="243" t="s">
        <v>99</v>
      </c>
      <c r="C21" s="3" t="s">
        <v>58</v>
      </c>
      <c r="E21" s="33">
        <v>2021</v>
      </c>
      <c r="F21" s="33"/>
      <c r="G21" s="33"/>
      <c r="H21" s="33"/>
      <c r="I21" s="5"/>
      <c r="J21" s="359"/>
      <c r="K21" s="360"/>
      <c r="L21" s="360"/>
      <c r="M21" s="360"/>
      <c r="N21" s="361"/>
      <c r="P21" s="43">
        <v>2020</v>
      </c>
      <c r="Q21" s="43">
        <v>1145</v>
      </c>
      <c r="R21" s="43">
        <v>1150</v>
      </c>
      <c r="S21" s="43">
        <v>1155</v>
      </c>
      <c r="T21" s="43">
        <v>1170</v>
      </c>
      <c r="U21" s="43">
        <v>1190</v>
      </c>
      <c r="V21" s="43">
        <v>1195</v>
      </c>
      <c r="W21" s="43">
        <v>1215</v>
      </c>
      <c r="X21" s="43">
        <v>1225</v>
      </c>
      <c r="Y21" s="43">
        <v>1235</v>
      </c>
      <c r="Z21" s="43">
        <v>1240</v>
      </c>
      <c r="AA21" s="43">
        <v>1.0378149999999999</v>
      </c>
    </row>
    <row r="22" spans="1:27" s="2" customFormat="1" x14ac:dyDescent="0.35">
      <c r="A22" s="6" t="s">
        <v>5</v>
      </c>
      <c r="B22" s="22">
        <v>638691</v>
      </c>
      <c r="C22" s="3" t="s">
        <v>6</v>
      </c>
      <c r="E22" s="33">
        <v>2022</v>
      </c>
      <c r="F22" s="33"/>
      <c r="G22" s="33"/>
      <c r="H22" s="33"/>
      <c r="I22" s="5"/>
      <c r="P22" s="43" t="s">
        <v>78</v>
      </c>
      <c r="Q22" s="43"/>
      <c r="R22" s="43"/>
      <c r="S22" s="43"/>
      <c r="T22" s="43"/>
      <c r="U22" s="43"/>
      <c r="V22" s="43"/>
      <c r="W22" s="43"/>
      <c r="X22" s="43"/>
      <c r="Y22" s="43"/>
      <c r="Z22" s="43"/>
      <c r="AA22" s="43"/>
    </row>
    <row r="23" spans="1:27" s="2" customFormat="1" ht="34.5" customHeight="1" x14ac:dyDescent="0.35">
      <c r="A23" s="5" t="s">
        <v>55</v>
      </c>
      <c r="B23" s="23" t="s">
        <v>653</v>
      </c>
      <c r="C23" s="3" t="s">
        <v>54</v>
      </c>
      <c r="E23" s="33">
        <v>2023</v>
      </c>
      <c r="F23" s="33"/>
      <c r="G23" s="33"/>
      <c r="H23" s="33"/>
      <c r="I23" s="5"/>
      <c r="J23" s="362" t="s">
        <v>96</v>
      </c>
      <c r="K23" s="363"/>
      <c r="L23" s="363"/>
      <c r="M23" s="363"/>
      <c r="N23" s="363"/>
      <c r="P23" s="43" t="s">
        <v>79</v>
      </c>
      <c r="Q23" s="43">
        <v>1030</v>
      </c>
      <c r="R23" s="43">
        <v>1035</v>
      </c>
      <c r="S23" s="43">
        <v>1035</v>
      </c>
      <c r="T23" s="43">
        <v>1035</v>
      </c>
      <c r="U23" s="43">
        <v>1045</v>
      </c>
      <c r="V23" s="43">
        <v>1050</v>
      </c>
      <c r="W23" s="43">
        <v>1055</v>
      </c>
      <c r="X23" s="43">
        <v>1055</v>
      </c>
      <c r="Y23" s="43">
        <v>1060</v>
      </c>
      <c r="Z23" s="43">
        <v>1070</v>
      </c>
      <c r="AA23" s="43">
        <v>1.014354</v>
      </c>
    </row>
    <row r="24" spans="1:27" ht="30.75" customHeight="1" x14ac:dyDescent="0.35">
      <c r="A24" s="5" t="s">
        <v>56</v>
      </c>
      <c r="B24" s="22"/>
      <c r="C24" s="3" t="s">
        <v>57</v>
      </c>
      <c r="E24" s="33">
        <v>2024</v>
      </c>
      <c r="F24" s="33"/>
      <c r="G24" s="33"/>
      <c r="H24" s="33"/>
      <c r="I24" s="5"/>
      <c r="J24" s="362"/>
      <c r="K24" s="363"/>
      <c r="L24" s="363"/>
      <c r="M24" s="363"/>
      <c r="N24" s="363"/>
      <c r="P24" s="43" t="s">
        <v>80</v>
      </c>
      <c r="Q24" s="43">
        <v>1040</v>
      </c>
      <c r="R24" s="43">
        <v>1045</v>
      </c>
      <c r="S24" s="43">
        <v>1045</v>
      </c>
      <c r="T24" s="43">
        <v>1045</v>
      </c>
      <c r="U24" s="43">
        <v>1055</v>
      </c>
      <c r="V24" s="43">
        <v>1060</v>
      </c>
      <c r="W24" s="43">
        <v>1065</v>
      </c>
      <c r="X24" s="43">
        <v>1065</v>
      </c>
      <c r="Y24" s="43">
        <v>1070</v>
      </c>
      <c r="Z24" s="43">
        <v>1080</v>
      </c>
      <c r="AA24" s="43">
        <v>1.0142180000000001</v>
      </c>
    </row>
    <row r="25" spans="1:27" s="2" customFormat="1" x14ac:dyDescent="0.35">
      <c r="A25" s="18"/>
      <c r="B25" s="19"/>
      <c r="C25" s="3"/>
      <c r="E25" s="33">
        <v>2025</v>
      </c>
      <c r="F25" s="33"/>
      <c r="G25" s="33"/>
      <c r="H25" s="33"/>
      <c r="I25" s="5"/>
      <c r="J25" s="362"/>
      <c r="K25" s="363"/>
      <c r="L25" s="363"/>
      <c r="M25" s="363"/>
      <c r="N25" s="363"/>
      <c r="P25" s="43" t="s">
        <v>81</v>
      </c>
      <c r="Q25" s="43">
        <v>1050</v>
      </c>
      <c r="R25" s="43">
        <v>1055</v>
      </c>
      <c r="S25" s="43">
        <v>1055</v>
      </c>
      <c r="T25" s="43">
        <v>1055</v>
      </c>
      <c r="U25" s="43">
        <v>1065</v>
      </c>
      <c r="V25" s="43">
        <v>1070</v>
      </c>
      <c r="W25" s="43">
        <v>1075</v>
      </c>
      <c r="X25" s="43">
        <v>1075</v>
      </c>
      <c r="Y25" s="43">
        <v>1080</v>
      </c>
      <c r="Z25" s="43">
        <v>1095</v>
      </c>
      <c r="AA25" s="43">
        <v>1.0140849999999999</v>
      </c>
    </row>
    <row r="26" spans="1:27" x14ac:dyDescent="0.35">
      <c r="A26" s="364" t="s">
        <v>71</v>
      </c>
      <c r="B26" s="364"/>
      <c r="E26" s="33">
        <v>2026</v>
      </c>
      <c r="F26" s="33"/>
      <c r="G26" s="33"/>
      <c r="H26" s="33"/>
      <c r="I26" s="5"/>
      <c r="P26" s="43" t="s">
        <v>82</v>
      </c>
      <c r="Q26" s="43">
        <v>1055</v>
      </c>
      <c r="R26" s="43">
        <v>1060</v>
      </c>
      <c r="S26" s="43">
        <v>1060</v>
      </c>
      <c r="T26" s="43">
        <v>1060</v>
      </c>
      <c r="U26" s="43">
        <v>1070</v>
      </c>
      <c r="V26" s="43">
        <v>1075</v>
      </c>
      <c r="W26" s="43">
        <v>1080</v>
      </c>
      <c r="X26" s="43">
        <v>1080</v>
      </c>
      <c r="Y26" s="43">
        <v>1085</v>
      </c>
      <c r="Z26" s="43">
        <v>1095</v>
      </c>
      <c r="AA26" s="43">
        <v>1.014019</v>
      </c>
    </row>
    <row r="27" spans="1:27" x14ac:dyDescent="0.35">
      <c r="A27" s="5" t="s">
        <v>28</v>
      </c>
      <c r="B27" s="5"/>
      <c r="E27" s="33">
        <v>2027</v>
      </c>
      <c r="F27" s="33"/>
      <c r="G27" s="33"/>
      <c r="H27" s="33"/>
      <c r="I27" s="5"/>
      <c r="P27" s="43" t="s">
        <v>83</v>
      </c>
      <c r="Q27" s="43">
        <v>1060</v>
      </c>
      <c r="R27" s="43">
        <v>1065</v>
      </c>
      <c r="S27" s="43">
        <v>1065</v>
      </c>
      <c r="T27" s="43">
        <v>1065</v>
      </c>
      <c r="U27" s="43">
        <v>1075</v>
      </c>
      <c r="V27" s="43">
        <v>1080</v>
      </c>
      <c r="W27" s="43">
        <v>1085</v>
      </c>
      <c r="X27" s="43">
        <v>1085</v>
      </c>
      <c r="Y27" s="43">
        <v>1090</v>
      </c>
      <c r="Z27" s="43">
        <v>1110</v>
      </c>
      <c r="AA27" s="43">
        <v>1.0139530000000001</v>
      </c>
    </row>
    <row r="28" spans="1:27" x14ac:dyDescent="0.35">
      <c r="A28" s="5" t="s">
        <v>29</v>
      </c>
      <c r="B28" s="5"/>
      <c r="E28" s="33">
        <v>2028</v>
      </c>
      <c r="F28" s="33"/>
      <c r="G28" s="33"/>
      <c r="H28" s="33"/>
      <c r="I28" s="5"/>
      <c r="P28" s="43" t="s">
        <v>84</v>
      </c>
      <c r="Q28" s="43">
        <v>1065</v>
      </c>
      <c r="R28" s="43">
        <v>1070</v>
      </c>
      <c r="S28" s="43">
        <v>1070</v>
      </c>
      <c r="T28" s="43">
        <v>1070</v>
      </c>
      <c r="U28" s="43">
        <v>1080</v>
      </c>
      <c r="V28" s="43">
        <v>1085</v>
      </c>
      <c r="W28" s="43">
        <v>1090</v>
      </c>
      <c r="X28" s="43">
        <v>1090</v>
      </c>
      <c r="Y28" s="43">
        <v>1100</v>
      </c>
      <c r="Z28" s="43">
        <v>1110</v>
      </c>
      <c r="AA28" s="43">
        <v>1.018519</v>
      </c>
    </row>
    <row r="29" spans="1:27" ht="39.75" customHeight="1" x14ac:dyDescent="0.35">
      <c r="A29" s="5" t="s">
        <v>30</v>
      </c>
      <c r="B29" s="23"/>
      <c r="C29" s="1" t="s">
        <v>43</v>
      </c>
      <c r="E29" s="33">
        <v>2029</v>
      </c>
      <c r="F29" s="33"/>
      <c r="G29" s="33"/>
      <c r="H29" s="33"/>
      <c r="I29" s="5"/>
      <c r="P29" s="43" t="s">
        <v>85</v>
      </c>
      <c r="Q29" s="43">
        <v>1075</v>
      </c>
      <c r="R29" s="43">
        <v>1080</v>
      </c>
      <c r="S29" s="43">
        <v>1080</v>
      </c>
      <c r="T29" s="43">
        <v>1080</v>
      </c>
      <c r="U29" s="43">
        <v>1090</v>
      </c>
      <c r="V29" s="43">
        <v>1095</v>
      </c>
      <c r="W29" s="43">
        <v>1100</v>
      </c>
      <c r="X29" s="43">
        <v>1100</v>
      </c>
      <c r="Y29" s="43">
        <v>1105</v>
      </c>
      <c r="Z29" s="43">
        <v>1120</v>
      </c>
      <c r="AA29" s="43">
        <v>1.0137609999999999</v>
      </c>
    </row>
    <row r="30" spans="1:27" x14ac:dyDescent="0.35">
      <c r="A30" s="5" t="s">
        <v>44</v>
      </c>
      <c r="B30" s="5"/>
      <c r="E30" s="33">
        <v>2030</v>
      </c>
      <c r="F30" s="33"/>
      <c r="G30" s="33"/>
      <c r="H30" s="33"/>
      <c r="I30" s="5"/>
      <c r="P30" s="43" t="s">
        <v>86</v>
      </c>
      <c r="Q30" s="43">
        <v>1080</v>
      </c>
      <c r="R30" s="43">
        <v>1085</v>
      </c>
      <c r="S30" s="43">
        <v>1085</v>
      </c>
      <c r="T30" s="43">
        <v>1085</v>
      </c>
      <c r="U30" s="43">
        <v>1095</v>
      </c>
      <c r="V30" s="43">
        <v>1100</v>
      </c>
      <c r="W30" s="43">
        <v>1105</v>
      </c>
      <c r="X30" s="43">
        <v>1105</v>
      </c>
      <c r="Y30" s="43">
        <v>1110</v>
      </c>
      <c r="Z30" s="43">
        <v>1120</v>
      </c>
      <c r="AA30" s="43">
        <v>1.0136989999999999</v>
      </c>
    </row>
    <row r="31" spans="1:27" x14ac:dyDescent="0.35">
      <c r="A31" s="5" t="s">
        <v>47</v>
      </c>
      <c r="B31" s="5"/>
      <c r="E31" s="33">
        <v>2031</v>
      </c>
      <c r="F31" s="33"/>
      <c r="G31" s="33"/>
      <c r="H31" s="33"/>
      <c r="I31" s="5"/>
      <c r="P31" s="43" t="s">
        <v>87</v>
      </c>
      <c r="Q31" s="43">
        <v>1085</v>
      </c>
      <c r="R31" s="43">
        <v>1090</v>
      </c>
      <c r="S31" s="43">
        <v>1090</v>
      </c>
      <c r="T31" s="43">
        <v>1090</v>
      </c>
      <c r="U31" s="43">
        <v>1100</v>
      </c>
      <c r="V31" s="43">
        <v>1105</v>
      </c>
      <c r="W31" s="43">
        <v>1110</v>
      </c>
      <c r="X31" s="43">
        <v>1110</v>
      </c>
      <c r="Y31" s="43">
        <v>1115</v>
      </c>
      <c r="Z31" s="43">
        <v>1125</v>
      </c>
      <c r="AA31" s="43">
        <v>1.013636</v>
      </c>
    </row>
    <row r="32" spans="1:27" x14ac:dyDescent="0.35">
      <c r="A32" s="5" t="s">
        <v>45</v>
      </c>
      <c r="B32" s="5"/>
      <c r="P32" s="43" t="s">
        <v>88</v>
      </c>
      <c r="Q32" s="43">
        <v>1090</v>
      </c>
      <c r="R32" s="43">
        <v>1095</v>
      </c>
      <c r="S32" s="43">
        <v>1095</v>
      </c>
      <c r="T32" s="43">
        <v>1095</v>
      </c>
      <c r="U32" s="43">
        <v>1105</v>
      </c>
      <c r="V32" s="43">
        <v>1110</v>
      </c>
      <c r="W32" s="43">
        <v>1115</v>
      </c>
      <c r="X32" s="43">
        <v>1115</v>
      </c>
      <c r="Y32" s="43">
        <v>1120</v>
      </c>
      <c r="Z32" s="43">
        <v>1130</v>
      </c>
      <c r="AA32" s="43">
        <v>1.0135749999999999</v>
      </c>
    </row>
    <row r="33" spans="1:16" x14ac:dyDescent="0.35">
      <c r="A33" s="5" t="s">
        <v>46</v>
      </c>
      <c r="B33" s="5"/>
      <c r="E33" s="32"/>
      <c r="F33" s="32"/>
      <c r="G33" s="32"/>
      <c r="H33" s="32"/>
      <c r="I33" s="2"/>
    </row>
    <row r="34" spans="1:16" s="2" customFormat="1" ht="16.5" customHeight="1" x14ac:dyDescent="0.35">
      <c r="A34" s="93"/>
      <c r="B34" s="94"/>
      <c r="C34" s="3"/>
      <c r="E34" s="26"/>
      <c r="F34" s="26"/>
      <c r="G34" s="26"/>
      <c r="H34" s="26"/>
      <c r="I34"/>
      <c r="P34" s="136"/>
    </row>
    <row r="35" spans="1:16" x14ac:dyDescent="0.35">
      <c r="A35" s="80"/>
      <c r="B35" s="80"/>
    </row>
    <row r="57" spans="1:16" x14ac:dyDescent="0.35">
      <c r="A57" s="80"/>
      <c r="B57" s="80"/>
      <c r="C57"/>
      <c r="E57"/>
      <c r="F57"/>
      <c r="G57"/>
      <c r="H57"/>
      <c r="P57"/>
    </row>
    <row r="58" spans="1:16" x14ac:dyDescent="0.35">
      <c r="A58" s="92"/>
      <c r="B58" s="80"/>
      <c r="C58"/>
      <c r="E58"/>
      <c r="F58"/>
      <c r="G58"/>
      <c r="H58"/>
      <c r="P58"/>
    </row>
  </sheetData>
  <mergeCells count="10">
    <mergeCell ref="J19:N21"/>
    <mergeCell ref="J23:N25"/>
    <mergeCell ref="A26:B26"/>
    <mergeCell ref="D1:H1"/>
    <mergeCell ref="A6:B6"/>
    <mergeCell ref="E8:I8"/>
    <mergeCell ref="E10:H10"/>
    <mergeCell ref="J11:N12"/>
    <mergeCell ref="J13:N17"/>
    <mergeCell ref="B16:B17"/>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58"/>
  <sheetViews>
    <sheetView zoomScale="80" zoomScaleNormal="80" workbookViewId="0"/>
  </sheetViews>
  <sheetFormatPr defaultRowHeight="14.5" x14ac:dyDescent="0.35"/>
  <cols>
    <col min="1" max="1" width="63.6328125" customWidth="1"/>
    <col min="2" max="2" width="73.453125" customWidth="1"/>
    <col min="3" max="3" width="44.453125" style="1" customWidth="1"/>
    <col min="5" max="5" width="9.08984375" style="26"/>
    <col min="6" max="6" width="14.453125" style="26" customWidth="1"/>
    <col min="7" max="7" width="15.453125" style="26" customWidth="1"/>
    <col min="8" max="8" width="18" style="26" customWidth="1"/>
    <col min="9" max="9" width="15.6328125" customWidth="1"/>
    <col min="16" max="16" width="13.08984375" style="135" customWidth="1"/>
  </cols>
  <sheetData>
    <row r="1" spans="1:27" ht="62" customHeight="1" x14ac:dyDescent="0.45">
      <c r="A1" s="125" t="s">
        <v>729</v>
      </c>
      <c r="B1" s="52"/>
      <c r="D1" s="365" t="s">
        <v>707</v>
      </c>
      <c r="E1" s="366"/>
      <c r="F1" s="366"/>
      <c r="G1" s="366"/>
      <c r="H1" s="367"/>
    </row>
    <row r="2" spans="1:27" x14ac:dyDescent="0.35">
      <c r="A2" s="65" t="s">
        <v>702</v>
      </c>
    </row>
    <row r="3" spans="1:27" ht="15" customHeight="1" x14ac:dyDescent="0.35">
      <c r="A3" s="4" t="s">
        <v>8</v>
      </c>
      <c r="B3" s="4"/>
    </row>
    <row r="4" spans="1:27" ht="15" customHeight="1" x14ac:dyDescent="0.35">
      <c r="A4" s="15" t="s">
        <v>9</v>
      </c>
      <c r="B4" s="15"/>
    </row>
    <row r="5" spans="1:27" x14ac:dyDescent="0.35">
      <c r="C5" s="1" t="s">
        <v>31</v>
      </c>
    </row>
    <row r="6" spans="1:27" x14ac:dyDescent="0.35">
      <c r="A6" s="368" t="s">
        <v>10</v>
      </c>
      <c r="B6" s="369"/>
      <c r="C6" s="3"/>
    </row>
    <row r="7" spans="1:27" ht="21" customHeight="1" x14ac:dyDescent="0.35">
      <c r="A7" s="6" t="s">
        <v>0</v>
      </c>
      <c r="B7" s="5" t="s">
        <v>703</v>
      </c>
      <c r="C7" s="3"/>
    </row>
    <row r="8" spans="1:27" ht="312" customHeight="1" x14ac:dyDescent="0.35">
      <c r="A8" s="6" t="s">
        <v>2</v>
      </c>
      <c r="B8" s="179" t="s">
        <v>711</v>
      </c>
      <c r="C8" s="3"/>
    </row>
    <row r="9" spans="1:27" ht="128.25" customHeight="1" x14ac:dyDescent="0.35">
      <c r="A9" s="6" t="s">
        <v>238</v>
      </c>
      <c r="B9" s="179" t="s">
        <v>704</v>
      </c>
      <c r="C9" s="3"/>
      <c r="E9" s="370" t="s">
        <v>100</v>
      </c>
      <c r="F9" s="370"/>
      <c r="G9" s="370"/>
      <c r="H9" s="370"/>
      <c r="I9" s="370"/>
    </row>
    <row r="10" spans="1:27" ht="15" thickBot="1" x14ac:dyDescent="0.4">
      <c r="A10" s="6" t="s">
        <v>1</v>
      </c>
      <c r="B10" s="5" t="s">
        <v>245</v>
      </c>
      <c r="C10" s="3" t="s">
        <v>48</v>
      </c>
      <c r="E10" s="371" t="s">
        <v>53</v>
      </c>
      <c r="F10" s="372"/>
      <c r="G10" s="372"/>
      <c r="H10" s="373"/>
      <c r="I10" s="5">
        <f>B15</f>
        <v>0</v>
      </c>
      <c r="J10" t="s">
        <v>74</v>
      </c>
      <c r="P10" s="43" t="s">
        <v>76</v>
      </c>
      <c r="Q10" s="43"/>
      <c r="R10" s="43"/>
      <c r="S10" s="43"/>
      <c r="T10" s="43"/>
      <c r="U10" s="43"/>
      <c r="V10" s="43"/>
      <c r="W10" s="43"/>
      <c r="X10" s="43"/>
      <c r="Y10" s="43"/>
      <c r="Z10" s="43"/>
      <c r="AA10" s="43"/>
    </row>
    <row r="11" spans="1:27" ht="48" customHeight="1" thickBot="1" x14ac:dyDescent="0.4">
      <c r="A11" s="6" t="s">
        <v>4</v>
      </c>
      <c r="B11" s="5" t="s">
        <v>705</v>
      </c>
      <c r="C11" s="3" t="s">
        <v>3</v>
      </c>
      <c r="E11" s="37" t="s">
        <v>75</v>
      </c>
      <c r="F11" s="38" t="s">
        <v>147</v>
      </c>
      <c r="G11" s="38" t="s">
        <v>146</v>
      </c>
      <c r="H11" s="38" t="s">
        <v>90</v>
      </c>
      <c r="I11" s="38" t="s">
        <v>144</v>
      </c>
      <c r="J11" s="362" t="s">
        <v>92</v>
      </c>
      <c r="K11" s="374"/>
      <c r="L11" s="374"/>
      <c r="M11" s="374"/>
      <c r="N11" s="374"/>
      <c r="P11" s="43" t="s">
        <v>77</v>
      </c>
      <c r="Q11" s="48">
        <v>0.9</v>
      </c>
      <c r="R11" s="46">
        <v>0.8</v>
      </c>
      <c r="S11" s="46">
        <v>0.7</v>
      </c>
      <c r="T11" s="47">
        <v>0.6</v>
      </c>
      <c r="U11" s="48">
        <v>0.5</v>
      </c>
      <c r="V11" s="46">
        <v>0.4</v>
      </c>
      <c r="W11" s="46">
        <v>0.3</v>
      </c>
      <c r="X11" s="46">
        <v>0.2</v>
      </c>
      <c r="Y11" s="46">
        <v>0.1</v>
      </c>
      <c r="Z11" s="46">
        <v>0.05</v>
      </c>
      <c r="AA11" s="45">
        <v>18537</v>
      </c>
    </row>
    <row r="12" spans="1:27" ht="19.5" customHeight="1" x14ac:dyDescent="0.35">
      <c r="A12" s="12" t="s">
        <v>49</v>
      </c>
      <c r="B12" s="12"/>
      <c r="C12" s="3"/>
      <c r="E12" s="33">
        <v>2012</v>
      </c>
      <c r="F12" s="33"/>
      <c r="G12" s="33"/>
      <c r="H12" s="33"/>
      <c r="I12" s="5"/>
      <c r="J12" s="362"/>
      <c r="K12" s="374"/>
      <c r="L12" s="374"/>
      <c r="M12" s="374"/>
      <c r="N12" s="374"/>
      <c r="P12" s="43">
        <v>2011</v>
      </c>
      <c r="Q12" s="43">
        <v>1030</v>
      </c>
      <c r="R12" s="43">
        <v>1035</v>
      </c>
      <c r="S12" s="43">
        <v>1040</v>
      </c>
      <c r="T12" s="43">
        <v>1050</v>
      </c>
      <c r="U12" s="43">
        <v>1070</v>
      </c>
      <c r="V12" s="43">
        <v>1075</v>
      </c>
      <c r="W12" s="43">
        <v>1090</v>
      </c>
      <c r="X12" s="43">
        <v>1095</v>
      </c>
      <c r="Y12" s="43">
        <v>1110</v>
      </c>
      <c r="Z12" s="43">
        <v>1110</v>
      </c>
      <c r="AA12" s="43">
        <v>1.0373829999999999</v>
      </c>
    </row>
    <row r="13" spans="1:27" ht="15" customHeight="1" x14ac:dyDescent="0.35">
      <c r="A13" s="12" t="s">
        <v>50</v>
      </c>
      <c r="B13" s="12"/>
      <c r="C13" s="3"/>
      <c r="E13" s="33">
        <v>2013</v>
      </c>
      <c r="F13" s="33"/>
      <c r="G13" s="33"/>
      <c r="H13" s="33"/>
      <c r="I13" s="5"/>
      <c r="J13" s="375" t="s">
        <v>91</v>
      </c>
      <c r="K13" s="376"/>
      <c r="L13" s="376"/>
      <c r="M13" s="376"/>
      <c r="N13" s="376"/>
      <c r="P13" s="43">
        <v>2012</v>
      </c>
      <c r="Q13" s="43">
        <v>1050</v>
      </c>
      <c r="R13" s="43">
        <v>1055</v>
      </c>
      <c r="S13" s="43">
        <v>1060</v>
      </c>
      <c r="T13" s="43">
        <v>1070</v>
      </c>
      <c r="U13" s="43">
        <v>1090</v>
      </c>
      <c r="V13" s="43">
        <v>1095</v>
      </c>
      <c r="W13" s="43">
        <v>1115</v>
      </c>
      <c r="X13" s="43">
        <v>1120</v>
      </c>
      <c r="Y13" s="43">
        <v>1125</v>
      </c>
      <c r="Z13" s="43">
        <v>1135</v>
      </c>
      <c r="AA13" s="43">
        <v>1.0321100000000001</v>
      </c>
    </row>
    <row r="14" spans="1:27" x14ac:dyDescent="0.35">
      <c r="A14" s="12" t="s">
        <v>51</v>
      </c>
      <c r="B14" s="12"/>
      <c r="C14" s="3" t="s">
        <v>52</v>
      </c>
      <c r="E14" s="33">
        <v>2014</v>
      </c>
      <c r="F14" s="33"/>
      <c r="G14" s="33"/>
      <c r="H14" s="33"/>
      <c r="I14" s="5"/>
      <c r="J14" s="375"/>
      <c r="K14" s="376"/>
      <c r="L14" s="376"/>
      <c r="M14" s="376"/>
      <c r="N14" s="376"/>
      <c r="P14" s="43">
        <v>2013</v>
      </c>
      <c r="Q14" s="43">
        <v>1065</v>
      </c>
      <c r="R14" s="43">
        <v>1070</v>
      </c>
      <c r="S14" s="43">
        <v>1075</v>
      </c>
      <c r="T14" s="43">
        <v>1085</v>
      </c>
      <c r="U14" s="43">
        <v>1105</v>
      </c>
      <c r="V14" s="43">
        <v>1110</v>
      </c>
      <c r="W14" s="43">
        <v>1130</v>
      </c>
      <c r="X14" s="43">
        <v>1135</v>
      </c>
      <c r="Y14" s="43">
        <v>1150</v>
      </c>
      <c r="Z14" s="43">
        <v>1150</v>
      </c>
      <c r="AA14" s="43">
        <v>1.040724</v>
      </c>
    </row>
    <row r="15" spans="1:27" ht="21.75" customHeight="1" x14ac:dyDescent="0.35">
      <c r="A15" s="12" t="s">
        <v>53</v>
      </c>
      <c r="B15" s="24"/>
      <c r="C15" s="3"/>
      <c r="E15" s="33">
        <v>2015</v>
      </c>
      <c r="F15" s="33"/>
      <c r="G15" s="33"/>
      <c r="H15" s="33"/>
      <c r="I15" s="5"/>
      <c r="J15" s="375"/>
      <c r="K15" s="376"/>
      <c r="L15" s="376"/>
      <c r="M15" s="376"/>
      <c r="N15" s="376"/>
      <c r="P15" s="43">
        <v>2014</v>
      </c>
      <c r="Q15" s="43">
        <v>1080</v>
      </c>
      <c r="R15" s="43">
        <v>1085</v>
      </c>
      <c r="S15" s="43">
        <v>1090</v>
      </c>
      <c r="T15" s="43">
        <v>1100</v>
      </c>
      <c r="U15" s="43">
        <v>1120</v>
      </c>
      <c r="V15" s="43">
        <v>1125</v>
      </c>
      <c r="W15" s="43">
        <v>1145</v>
      </c>
      <c r="X15" s="43">
        <v>1150</v>
      </c>
      <c r="Y15" s="43">
        <v>1165</v>
      </c>
      <c r="Z15" s="43">
        <v>1170</v>
      </c>
      <c r="AA15" s="43">
        <v>1.040179</v>
      </c>
    </row>
    <row r="16" spans="1:27" x14ac:dyDescent="0.35">
      <c r="A16" s="89" t="s">
        <v>41</v>
      </c>
      <c r="B16" s="396" t="s">
        <v>706</v>
      </c>
      <c r="E16" s="33">
        <v>2016</v>
      </c>
      <c r="F16" s="33"/>
      <c r="G16" s="33"/>
      <c r="H16" s="33"/>
      <c r="I16" s="5"/>
      <c r="J16" s="375"/>
      <c r="K16" s="376"/>
      <c r="L16" s="376"/>
      <c r="M16" s="376"/>
      <c r="N16" s="376"/>
      <c r="P16" s="43">
        <v>2015</v>
      </c>
      <c r="Q16" s="43">
        <v>1095</v>
      </c>
      <c r="R16" s="43">
        <v>1100</v>
      </c>
      <c r="S16" s="43">
        <v>1105</v>
      </c>
      <c r="T16" s="43">
        <v>1115</v>
      </c>
      <c r="U16" s="43">
        <v>1135</v>
      </c>
      <c r="V16" s="43">
        <v>1140</v>
      </c>
      <c r="W16" s="43">
        <v>1160</v>
      </c>
      <c r="X16" s="43">
        <v>1165</v>
      </c>
      <c r="Y16" s="43">
        <v>1170</v>
      </c>
      <c r="Z16" s="43">
        <v>1180</v>
      </c>
      <c r="AA16" s="43">
        <v>1.030837</v>
      </c>
    </row>
    <row r="17" spans="1:27" ht="60.75" customHeight="1" x14ac:dyDescent="0.35">
      <c r="A17" s="89" t="s">
        <v>7</v>
      </c>
      <c r="B17" s="397"/>
      <c r="C17" s="3" t="s">
        <v>21</v>
      </c>
      <c r="E17" s="33">
        <v>2017</v>
      </c>
      <c r="F17" s="33"/>
      <c r="G17" s="33"/>
      <c r="H17" s="33"/>
      <c r="I17" s="5"/>
      <c r="J17" s="377"/>
      <c r="K17" s="378"/>
      <c r="L17" s="378"/>
      <c r="M17" s="378"/>
      <c r="N17" s="378"/>
      <c r="P17" s="43">
        <v>2016</v>
      </c>
      <c r="Q17" s="43">
        <v>1105</v>
      </c>
      <c r="R17" s="43">
        <v>1110</v>
      </c>
      <c r="S17" s="43">
        <v>1115</v>
      </c>
      <c r="T17" s="43">
        <v>1125</v>
      </c>
      <c r="U17" s="43">
        <v>1145</v>
      </c>
      <c r="V17" s="43">
        <v>1150</v>
      </c>
      <c r="W17" s="43">
        <v>1170</v>
      </c>
      <c r="X17" s="43">
        <v>1175</v>
      </c>
      <c r="Y17" s="43">
        <v>1190</v>
      </c>
      <c r="Z17" s="43">
        <v>1195</v>
      </c>
      <c r="AA17" s="43">
        <v>1.039301</v>
      </c>
    </row>
    <row r="18" spans="1:27" x14ac:dyDescent="0.35">
      <c r="A18" s="89" t="s">
        <v>72</v>
      </c>
      <c r="B18" s="89"/>
      <c r="C18" s="3" t="s">
        <v>73</v>
      </c>
      <c r="E18" s="33">
        <v>2018</v>
      </c>
      <c r="F18" s="33"/>
      <c r="G18" s="33"/>
      <c r="H18" s="33"/>
      <c r="I18" s="5"/>
      <c r="J18" s="34" t="s">
        <v>89</v>
      </c>
      <c r="K18" s="35"/>
      <c r="L18" s="35"/>
      <c r="M18" s="35"/>
      <c r="N18" s="36"/>
      <c r="P18" s="43">
        <v>2017</v>
      </c>
      <c r="Q18" s="43">
        <v>1115</v>
      </c>
      <c r="R18" s="43">
        <v>1120</v>
      </c>
      <c r="S18" s="43">
        <v>1125</v>
      </c>
      <c r="T18" s="43">
        <v>1135</v>
      </c>
      <c r="U18" s="43">
        <v>1155</v>
      </c>
      <c r="V18" s="43">
        <v>1160</v>
      </c>
      <c r="W18" s="43">
        <v>1180</v>
      </c>
      <c r="X18" s="43">
        <v>1185</v>
      </c>
      <c r="Y18" s="43">
        <v>1195</v>
      </c>
      <c r="Z18" s="43">
        <v>1205</v>
      </c>
      <c r="AA18" s="43">
        <v>1.034632</v>
      </c>
    </row>
    <row r="19" spans="1:27" x14ac:dyDescent="0.35">
      <c r="A19" s="89" t="s">
        <v>68</v>
      </c>
      <c r="B19" s="90"/>
      <c r="C19" s="3" t="s">
        <v>69</v>
      </c>
      <c r="E19" s="33">
        <v>2019</v>
      </c>
      <c r="F19" s="33"/>
      <c r="G19" s="33"/>
      <c r="H19" s="33"/>
      <c r="I19" s="5"/>
      <c r="J19" s="353"/>
      <c r="K19" s="354"/>
      <c r="L19" s="354"/>
      <c r="M19" s="354"/>
      <c r="N19" s="355"/>
      <c r="P19" s="43">
        <v>2018</v>
      </c>
      <c r="Q19" s="43">
        <v>1125</v>
      </c>
      <c r="R19" s="43">
        <v>1130</v>
      </c>
      <c r="S19" s="43">
        <v>1140</v>
      </c>
      <c r="T19" s="43">
        <v>1150</v>
      </c>
      <c r="U19" s="43">
        <v>1170</v>
      </c>
      <c r="V19" s="43">
        <v>1175</v>
      </c>
      <c r="W19" s="43">
        <v>1195</v>
      </c>
      <c r="X19" s="43">
        <v>1200</v>
      </c>
      <c r="Y19" s="43">
        <v>1215</v>
      </c>
      <c r="Z19" s="43">
        <v>1215</v>
      </c>
      <c r="AA19" s="43">
        <v>1.038462</v>
      </c>
    </row>
    <row r="20" spans="1:27" ht="21" customHeight="1" x14ac:dyDescent="0.35">
      <c r="A20" s="89" t="s">
        <v>67</v>
      </c>
      <c r="B20" s="89"/>
      <c r="C20" s="3" t="s">
        <v>70</v>
      </c>
      <c r="E20" s="33">
        <v>2020</v>
      </c>
      <c r="F20" s="33"/>
      <c r="G20" s="33"/>
      <c r="H20" s="33"/>
      <c r="I20" s="5"/>
      <c r="J20" s="356"/>
      <c r="K20" s="357"/>
      <c r="L20" s="357"/>
      <c r="M20" s="357"/>
      <c r="N20" s="358"/>
      <c r="P20" s="43">
        <v>2019</v>
      </c>
      <c r="Q20" s="43">
        <v>1135</v>
      </c>
      <c r="R20" s="43">
        <v>1140</v>
      </c>
      <c r="S20" s="43">
        <v>1150</v>
      </c>
      <c r="T20" s="43">
        <v>1160</v>
      </c>
      <c r="U20" s="43">
        <v>1180</v>
      </c>
      <c r="V20" s="43">
        <v>1185</v>
      </c>
      <c r="W20" s="43">
        <v>1205</v>
      </c>
      <c r="X20" s="43">
        <v>1210</v>
      </c>
      <c r="Y20" s="43">
        <v>1225</v>
      </c>
      <c r="Z20" s="43">
        <v>1230</v>
      </c>
      <c r="AA20" s="43">
        <v>1.0381359999999999</v>
      </c>
    </row>
    <row r="21" spans="1:27" ht="48.75" customHeight="1" x14ac:dyDescent="0.35">
      <c r="A21" s="5" t="s">
        <v>98</v>
      </c>
      <c r="B21" s="100">
        <v>2020</v>
      </c>
      <c r="C21" s="3" t="s">
        <v>58</v>
      </c>
      <c r="E21" s="33">
        <v>2021</v>
      </c>
      <c r="F21" s="33"/>
      <c r="G21" s="33"/>
      <c r="H21" s="33"/>
      <c r="I21" s="5"/>
      <c r="J21" s="359"/>
      <c r="K21" s="360"/>
      <c r="L21" s="360"/>
      <c r="M21" s="360"/>
      <c r="N21" s="361"/>
      <c r="P21" s="43">
        <v>2020</v>
      </c>
      <c r="Q21" s="43">
        <v>1145</v>
      </c>
      <c r="R21" s="43">
        <v>1150</v>
      </c>
      <c r="S21" s="43">
        <v>1155</v>
      </c>
      <c r="T21" s="43">
        <v>1170</v>
      </c>
      <c r="U21" s="43">
        <v>1190</v>
      </c>
      <c r="V21" s="43">
        <v>1195</v>
      </c>
      <c r="W21" s="43">
        <v>1215</v>
      </c>
      <c r="X21" s="43">
        <v>1225</v>
      </c>
      <c r="Y21" s="43">
        <v>1235</v>
      </c>
      <c r="Z21" s="43">
        <v>1240</v>
      </c>
      <c r="AA21" s="43">
        <v>1.0378149999999999</v>
      </c>
    </row>
    <row r="22" spans="1:27" s="2" customFormat="1" x14ac:dyDescent="0.35">
      <c r="A22" s="6" t="s">
        <v>5</v>
      </c>
      <c r="B22" s="22"/>
      <c r="C22" s="3" t="s">
        <v>6</v>
      </c>
      <c r="E22" s="33">
        <v>2022</v>
      </c>
      <c r="F22" s="33"/>
      <c r="G22" s="33"/>
      <c r="H22" s="33"/>
      <c r="I22" s="5"/>
      <c r="P22" s="43" t="s">
        <v>78</v>
      </c>
      <c r="Q22" s="43"/>
      <c r="R22" s="43"/>
      <c r="S22" s="43"/>
      <c r="T22" s="43"/>
      <c r="U22" s="43"/>
      <c r="V22" s="43"/>
      <c r="W22" s="43"/>
      <c r="X22" s="43"/>
      <c r="Y22" s="43"/>
      <c r="Z22" s="43"/>
      <c r="AA22" s="43"/>
    </row>
    <row r="23" spans="1:27" s="2" customFormat="1" ht="34.5" customHeight="1" x14ac:dyDescent="0.35">
      <c r="A23" s="5" t="s">
        <v>55</v>
      </c>
      <c r="B23" s="23"/>
      <c r="C23" s="3" t="s">
        <v>54</v>
      </c>
      <c r="E23" s="33">
        <v>2023</v>
      </c>
      <c r="F23" s="33"/>
      <c r="G23" s="33"/>
      <c r="H23" s="33"/>
      <c r="I23" s="5"/>
      <c r="J23" s="362" t="s">
        <v>96</v>
      </c>
      <c r="K23" s="363"/>
      <c r="L23" s="363"/>
      <c r="M23" s="363"/>
      <c r="N23" s="363"/>
      <c r="P23" s="43" t="s">
        <v>79</v>
      </c>
      <c r="Q23" s="43">
        <v>1030</v>
      </c>
      <c r="R23" s="43">
        <v>1035</v>
      </c>
      <c r="S23" s="43">
        <v>1035</v>
      </c>
      <c r="T23" s="43">
        <v>1035</v>
      </c>
      <c r="U23" s="43">
        <v>1045</v>
      </c>
      <c r="V23" s="43">
        <v>1050</v>
      </c>
      <c r="W23" s="43">
        <v>1055</v>
      </c>
      <c r="X23" s="43">
        <v>1055</v>
      </c>
      <c r="Y23" s="43">
        <v>1060</v>
      </c>
      <c r="Z23" s="43">
        <v>1070</v>
      </c>
      <c r="AA23" s="43">
        <v>1.014354</v>
      </c>
    </row>
    <row r="24" spans="1:27" ht="30.75" customHeight="1" x14ac:dyDescent="0.35">
      <c r="A24" s="5" t="s">
        <v>56</v>
      </c>
      <c r="B24" s="22"/>
      <c r="C24" s="3" t="s">
        <v>57</v>
      </c>
      <c r="E24" s="33">
        <v>2024</v>
      </c>
      <c r="F24" s="33"/>
      <c r="G24" s="33"/>
      <c r="H24" s="33"/>
      <c r="I24" s="5"/>
      <c r="J24" s="362"/>
      <c r="K24" s="363"/>
      <c r="L24" s="363"/>
      <c r="M24" s="363"/>
      <c r="N24" s="363"/>
      <c r="P24" s="43" t="s">
        <v>80</v>
      </c>
      <c r="Q24" s="43">
        <v>1040</v>
      </c>
      <c r="R24" s="43">
        <v>1045</v>
      </c>
      <c r="S24" s="43">
        <v>1045</v>
      </c>
      <c r="T24" s="43">
        <v>1045</v>
      </c>
      <c r="U24" s="43">
        <v>1055</v>
      </c>
      <c r="V24" s="43">
        <v>1060</v>
      </c>
      <c r="W24" s="43">
        <v>1065</v>
      </c>
      <c r="X24" s="43">
        <v>1065</v>
      </c>
      <c r="Y24" s="43">
        <v>1070</v>
      </c>
      <c r="Z24" s="43">
        <v>1080</v>
      </c>
      <c r="AA24" s="43">
        <v>1.0142180000000001</v>
      </c>
    </row>
    <row r="25" spans="1:27" s="2" customFormat="1" x14ac:dyDescent="0.35">
      <c r="A25" s="18"/>
      <c r="B25" s="19"/>
      <c r="C25" s="3"/>
      <c r="E25" s="33">
        <v>2025</v>
      </c>
      <c r="F25" s="33"/>
      <c r="G25" s="33"/>
      <c r="H25" s="33"/>
      <c r="I25" s="5"/>
      <c r="J25" s="362"/>
      <c r="K25" s="363"/>
      <c r="L25" s="363"/>
      <c r="M25" s="363"/>
      <c r="N25" s="363"/>
      <c r="P25" s="43" t="s">
        <v>81</v>
      </c>
      <c r="Q25" s="43">
        <v>1050</v>
      </c>
      <c r="R25" s="43">
        <v>1055</v>
      </c>
      <c r="S25" s="43">
        <v>1055</v>
      </c>
      <c r="T25" s="43">
        <v>1055</v>
      </c>
      <c r="U25" s="43">
        <v>1065</v>
      </c>
      <c r="V25" s="43">
        <v>1070</v>
      </c>
      <c r="W25" s="43">
        <v>1075</v>
      </c>
      <c r="X25" s="43">
        <v>1075</v>
      </c>
      <c r="Y25" s="43">
        <v>1080</v>
      </c>
      <c r="Z25" s="43">
        <v>1095</v>
      </c>
      <c r="AA25" s="43">
        <v>1.0140849999999999</v>
      </c>
    </row>
    <row r="26" spans="1:27" x14ac:dyDescent="0.35">
      <c r="A26" s="364" t="s">
        <v>71</v>
      </c>
      <c r="B26" s="364"/>
      <c r="E26" s="33">
        <v>2026</v>
      </c>
      <c r="F26" s="33"/>
      <c r="G26" s="33"/>
      <c r="H26" s="33"/>
      <c r="I26" s="5"/>
      <c r="P26" s="43" t="s">
        <v>82</v>
      </c>
      <c r="Q26" s="43">
        <v>1055</v>
      </c>
      <c r="R26" s="43">
        <v>1060</v>
      </c>
      <c r="S26" s="43">
        <v>1060</v>
      </c>
      <c r="T26" s="43">
        <v>1060</v>
      </c>
      <c r="U26" s="43">
        <v>1070</v>
      </c>
      <c r="V26" s="43">
        <v>1075</v>
      </c>
      <c r="W26" s="43">
        <v>1080</v>
      </c>
      <c r="X26" s="43">
        <v>1080</v>
      </c>
      <c r="Y26" s="43">
        <v>1085</v>
      </c>
      <c r="Z26" s="43">
        <v>1095</v>
      </c>
      <c r="AA26" s="43">
        <v>1.014019</v>
      </c>
    </row>
    <row r="27" spans="1:27" x14ac:dyDescent="0.35">
      <c r="A27" s="5" t="s">
        <v>28</v>
      </c>
      <c r="B27" s="5"/>
      <c r="E27" s="33">
        <v>2027</v>
      </c>
      <c r="F27" s="33"/>
      <c r="G27" s="33"/>
      <c r="H27" s="33"/>
      <c r="I27" s="5"/>
      <c r="P27" s="43" t="s">
        <v>83</v>
      </c>
      <c r="Q27" s="43">
        <v>1060</v>
      </c>
      <c r="R27" s="43">
        <v>1065</v>
      </c>
      <c r="S27" s="43">
        <v>1065</v>
      </c>
      <c r="T27" s="43">
        <v>1065</v>
      </c>
      <c r="U27" s="43">
        <v>1075</v>
      </c>
      <c r="V27" s="43">
        <v>1080</v>
      </c>
      <c r="W27" s="43">
        <v>1085</v>
      </c>
      <c r="X27" s="43">
        <v>1085</v>
      </c>
      <c r="Y27" s="43">
        <v>1090</v>
      </c>
      <c r="Z27" s="43">
        <v>1110</v>
      </c>
      <c r="AA27" s="43">
        <v>1.0139530000000001</v>
      </c>
    </row>
    <row r="28" spans="1:27" x14ac:dyDescent="0.35">
      <c r="A28" s="5" t="s">
        <v>29</v>
      </c>
      <c r="B28" s="5"/>
      <c r="E28" s="33">
        <v>2028</v>
      </c>
      <c r="F28" s="33"/>
      <c r="G28" s="33"/>
      <c r="H28" s="33"/>
      <c r="I28" s="5"/>
      <c r="P28" s="43" t="s">
        <v>84</v>
      </c>
      <c r="Q28" s="43">
        <v>1065</v>
      </c>
      <c r="R28" s="43">
        <v>1070</v>
      </c>
      <c r="S28" s="43">
        <v>1070</v>
      </c>
      <c r="T28" s="43">
        <v>1070</v>
      </c>
      <c r="U28" s="43">
        <v>1080</v>
      </c>
      <c r="V28" s="43">
        <v>1085</v>
      </c>
      <c r="W28" s="43">
        <v>1090</v>
      </c>
      <c r="X28" s="43">
        <v>1090</v>
      </c>
      <c r="Y28" s="43">
        <v>1100</v>
      </c>
      <c r="Z28" s="43">
        <v>1110</v>
      </c>
      <c r="AA28" s="43">
        <v>1.018519</v>
      </c>
    </row>
    <row r="29" spans="1:27" ht="39.75" customHeight="1" x14ac:dyDescent="0.35">
      <c r="A29" s="5" t="s">
        <v>30</v>
      </c>
      <c r="B29" s="23"/>
      <c r="C29" s="1" t="s">
        <v>43</v>
      </c>
      <c r="E29" s="33">
        <v>2029</v>
      </c>
      <c r="F29" s="33"/>
      <c r="G29" s="33"/>
      <c r="H29" s="33"/>
      <c r="I29" s="5"/>
      <c r="P29" s="43" t="s">
        <v>85</v>
      </c>
      <c r="Q29" s="43">
        <v>1075</v>
      </c>
      <c r="R29" s="43">
        <v>1080</v>
      </c>
      <c r="S29" s="43">
        <v>1080</v>
      </c>
      <c r="T29" s="43">
        <v>1080</v>
      </c>
      <c r="U29" s="43">
        <v>1090</v>
      </c>
      <c r="V29" s="43">
        <v>1095</v>
      </c>
      <c r="W29" s="43">
        <v>1100</v>
      </c>
      <c r="X29" s="43">
        <v>1100</v>
      </c>
      <c r="Y29" s="43">
        <v>1105</v>
      </c>
      <c r="Z29" s="43">
        <v>1120</v>
      </c>
      <c r="AA29" s="43">
        <v>1.0137609999999999</v>
      </c>
    </row>
    <row r="30" spans="1:27" x14ac:dyDescent="0.35">
      <c r="A30" s="5" t="s">
        <v>44</v>
      </c>
      <c r="B30" s="5"/>
      <c r="E30" s="33">
        <v>2030</v>
      </c>
      <c r="F30" s="33"/>
      <c r="G30" s="33"/>
      <c r="H30" s="33"/>
      <c r="I30" s="5"/>
      <c r="P30" s="43" t="s">
        <v>86</v>
      </c>
      <c r="Q30" s="43">
        <v>1080</v>
      </c>
      <c r="R30" s="43">
        <v>1085</v>
      </c>
      <c r="S30" s="43">
        <v>1085</v>
      </c>
      <c r="T30" s="43">
        <v>1085</v>
      </c>
      <c r="U30" s="43">
        <v>1095</v>
      </c>
      <c r="V30" s="43">
        <v>1100</v>
      </c>
      <c r="W30" s="43">
        <v>1105</v>
      </c>
      <c r="X30" s="43">
        <v>1105</v>
      </c>
      <c r="Y30" s="43">
        <v>1110</v>
      </c>
      <c r="Z30" s="43">
        <v>1120</v>
      </c>
      <c r="AA30" s="43">
        <v>1.0136989999999999</v>
      </c>
    </row>
    <row r="31" spans="1:27" x14ac:dyDescent="0.35">
      <c r="A31" s="5" t="s">
        <v>47</v>
      </c>
      <c r="B31" s="5"/>
      <c r="E31" s="33">
        <v>2031</v>
      </c>
      <c r="F31" s="33"/>
      <c r="G31" s="33"/>
      <c r="H31" s="33"/>
      <c r="I31" s="5"/>
      <c r="P31" s="43" t="s">
        <v>87</v>
      </c>
      <c r="Q31" s="43">
        <v>1085</v>
      </c>
      <c r="R31" s="43">
        <v>1090</v>
      </c>
      <c r="S31" s="43">
        <v>1090</v>
      </c>
      <c r="T31" s="43">
        <v>1090</v>
      </c>
      <c r="U31" s="43">
        <v>1100</v>
      </c>
      <c r="V31" s="43">
        <v>1105</v>
      </c>
      <c r="W31" s="43">
        <v>1110</v>
      </c>
      <c r="X31" s="43">
        <v>1110</v>
      </c>
      <c r="Y31" s="43">
        <v>1115</v>
      </c>
      <c r="Z31" s="43">
        <v>1125</v>
      </c>
      <c r="AA31" s="43">
        <v>1.013636</v>
      </c>
    </row>
    <row r="32" spans="1:27" x14ac:dyDescent="0.35">
      <c r="A32" s="5" t="s">
        <v>45</v>
      </c>
      <c r="B32" s="5"/>
      <c r="P32" s="43" t="s">
        <v>88</v>
      </c>
      <c r="Q32" s="43">
        <v>1090</v>
      </c>
      <c r="R32" s="43">
        <v>1095</v>
      </c>
      <c r="S32" s="43">
        <v>1095</v>
      </c>
      <c r="T32" s="43">
        <v>1095</v>
      </c>
      <c r="U32" s="43">
        <v>1105</v>
      </c>
      <c r="V32" s="43">
        <v>1110</v>
      </c>
      <c r="W32" s="43">
        <v>1115</v>
      </c>
      <c r="X32" s="43">
        <v>1115</v>
      </c>
      <c r="Y32" s="43">
        <v>1120</v>
      </c>
      <c r="Z32" s="43">
        <v>1130</v>
      </c>
      <c r="AA32" s="43">
        <v>1.0135749999999999</v>
      </c>
    </row>
    <row r="33" spans="1:16" x14ac:dyDescent="0.35">
      <c r="A33" s="5" t="s">
        <v>46</v>
      </c>
      <c r="B33" s="5"/>
      <c r="E33" s="32"/>
      <c r="F33" s="32"/>
      <c r="G33" s="32"/>
      <c r="H33" s="32"/>
      <c r="I33" s="2"/>
    </row>
    <row r="34" spans="1:16" s="2" customFormat="1" ht="18" customHeight="1" x14ac:dyDescent="0.35">
      <c r="A34" s="93"/>
      <c r="B34" s="94"/>
      <c r="C34" s="3"/>
      <c r="E34" s="26"/>
      <c r="F34" s="26"/>
      <c r="G34" s="26"/>
      <c r="H34" s="26"/>
      <c r="I34"/>
      <c r="P34" s="136"/>
    </row>
    <row r="35" spans="1:16" x14ac:dyDescent="0.35">
      <c r="A35" s="80"/>
      <c r="B35" s="80"/>
    </row>
    <row r="57" spans="1:8" x14ac:dyDescent="0.35">
      <c r="A57" s="80"/>
      <c r="B57" s="80"/>
      <c r="C57"/>
      <c r="E57"/>
      <c r="F57"/>
      <c r="G57"/>
      <c r="H57"/>
    </row>
    <row r="58" spans="1:8" x14ac:dyDescent="0.35">
      <c r="A58" s="92"/>
      <c r="B58" s="80"/>
      <c r="C58"/>
      <c r="E58"/>
      <c r="F58"/>
      <c r="G58"/>
      <c r="H58"/>
    </row>
  </sheetData>
  <mergeCells count="10">
    <mergeCell ref="D1:H1"/>
    <mergeCell ref="J19:N21"/>
    <mergeCell ref="J23:N25"/>
    <mergeCell ref="A26:B26"/>
    <mergeCell ref="A6:B6"/>
    <mergeCell ref="E9:I9"/>
    <mergeCell ref="E10:H10"/>
    <mergeCell ref="J11:N12"/>
    <mergeCell ref="J13:N17"/>
    <mergeCell ref="B16:B17"/>
  </mergeCells>
  <pageMargins left="0.7" right="0.7" top="0.75" bottom="0.75" header="0.3" footer="0.3"/>
  <pageSetup orientation="portrait" verticalDpi="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57"/>
  <sheetViews>
    <sheetView zoomScale="80" zoomScaleNormal="80" workbookViewId="0"/>
  </sheetViews>
  <sheetFormatPr defaultRowHeight="14.5" x14ac:dyDescent="0.35"/>
  <cols>
    <col min="1" max="1" width="63.6328125" customWidth="1"/>
    <col min="2" max="2" width="105.08984375" customWidth="1"/>
    <col min="3" max="3" width="44.453125" style="1" customWidth="1"/>
    <col min="5" max="5" width="9.08984375" style="26"/>
    <col min="6" max="6" width="14.453125" style="26" customWidth="1"/>
    <col min="7" max="7" width="15.453125" style="26" customWidth="1"/>
    <col min="8" max="8" width="18" style="26" customWidth="1"/>
    <col min="9" max="9" width="15.6328125" customWidth="1"/>
    <col min="16" max="16" width="10.6328125" style="135" customWidth="1"/>
  </cols>
  <sheetData>
    <row r="1" spans="1:27" ht="94.5" customHeight="1" x14ac:dyDescent="0.45">
      <c r="A1" s="125" t="s">
        <v>731</v>
      </c>
      <c r="B1" s="52"/>
      <c r="D1" s="401" t="s">
        <v>476</v>
      </c>
      <c r="E1" s="402"/>
      <c r="F1" s="402"/>
      <c r="G1" s="402"/>
      <c r="H1" s="403"/>
    </row>
    <row r="2" spans="1:27" x14ac:dyDescent="0.35">
      <c r="A2" s="65" t="s">
        <v>702</v>
      </c>
    </row>
    <row r="3" spans="1:27" ht="15" customHeight="1" x14ac:dyDescent="0.35">
      <c r="A3" s="4" t="s">
        <v>8</v>
      </c>
      <c r="B3" s="4"/>
    </row>
    <row r="4" spans="1:27" ht="15" customHeight="1" x14ac:dyDescent="0.35">
      <c r="A4" s="15" t="s">
        <v>9</v>
      </c>
      <c r="B4" s="15"/>
      <c r="D4" t="s">
        <v>134</v>
      </c>
    </row>
    <row r="5" spans="1:27" x14ac:dyDescent="0.35">
      <c r="C5" s="1" t="s">
        <v>31</v>
      </c>
    </row>
    <row r="6" spans="1:27" x14ac:dyDescent="0.35">
      <c r="A6" s="368" t="s">
        <v>10</v>
      </c>
      <c r="B6" s="369"/>
      <c r="C6" s="3"/>
    </row>
    <row r="7" spans="1:27" ht="39.75" customHeight="1" x14ac:dyDescent="0.35">
      <c r="A7" s="6" t="s">
        <v>0</v>
      </c>
      <c r="B7" s="133" t="s">
        <v>710</v>
      </c>
      <c r="C7" s="3"/>
    </row>
    <row r="8" spans="1:27" ht="382.5" customHeight="1" x14ac:dyDescent="0.35">
      <c r="A8" s="6" t="s">
        <v>2</v>
      </c>
      <c r="B8" s="99" t="s">
        <v>712</v>
      </c>
      <c r="C8" s="3"/>
      <c r="E8" s="370" t="s">
        <v>100</v>
      </c>
      <c r="F8" s="370"/>
      <c r="G8" s="370"/>
      <c r="H8" s="370"/>
      <c r="I8" s="370"/>
    </row>
    <row r="9" spans="1:27" ht="290.25" customHeight="1" thickBot="1" x14ac:dyDescent="0.4">
      <c r="A9" s="6" t="s">
        <v>238</v>
      </c>
      <c r="B9" s="99" t="s">
        <v>713</v>
      </c>
      <c r="C9" s="3" t="s">
        <v>48</v>
      </c>
      <c r="E9" s="371" t="s">
        <v>53</v>
      </c>
      <c r="F9" s="372"/>
      <c r="G9" s="372"/>
      <c r="H9" s="373"/>
      <c r="I9" s="5" t="str">
        <f>B14</f>
        <v xml:space="preserve">N/A   </v>
      </c>
      <c r="J9" t="s">
        <v>74</v>
      </c>
      <c r="P9" s="43" t="s">
        <v>76</v>
      </c>
      <c r="Q9" s="43"/>
      <c r="R9" s="43"/>
      <c r="S9" s="43"/>
      <c r="T9" s="43"/>
      <c r="U9" s="43"/>
      <c r="V9" s="43"/>
      <c r="W9" s="43"/>
      <c r="X9" s="43"/>
      <c r="Y9" s="43"/>
      <c r="Z9" s="43"/>
      <c r="AA9" s="43"/>
    </row>
    <row r="10" spans="1:27" ht="48" customHeight="1" thickBot="1" x14ac:dyDescent="0.4">
      <c r="A10" s="6" t="s">
        <v>4</v>
      </c>
      <c r="B10" s="5" t="s">
        <v>134</v>
      </c>
      <c r="C10" s="3" t="s">
        <v>3</v>
      </c>
      <c r="E10" s="37" t="s">
        <v>75</v>
      </c>
      <c r="F10" s="38" t="s">
        <v>147</v>
      </c>
      <c r="G10" s="38" t="s">
        <v>146</v>
      </c>
      <c r="H10" s="38" t="s">
        <v>90</v>
      </c>
      <c r="I10" s="38" t="s">
        <v>144</v>
      </c>
      <c r="J10" s="362" t="s">
        <v>92</v>
      </c>
      <c r="K10" s="374"/>
      <c r="L10" s="374"/>
      <c r="M10" s="374"/>
      <c r="N10" s="374"/>
      <c r="P10" s="43" t="s">
        <v>77</v>
      </c>
      <c r="Q10" s="48">
        <v>0.9</v>
      </c>
      <c r="R10" s="46">
        <v>0.8</v>
      </c>
      <c r="S10" s="46">
        <v>0.7</v>
      </c>
      <c r="T10" s="47">
        <v>0.6</v>
      </c>
      <c r="U10" s="48">
        <v>0.5</v>
      </c>
      <c r="V10" s="46">
        <v>0.4</v>
      </c>
      <c r="W10" s="46">
        <v>0.3</v>
      </c>
      <c r="X10" s="46">
        <v>0.2</v>
      </c>
      <c r="Y10" s="46">
        <v>0.1</v>
      </c>
      <c r="Z10" s="46">
        <v>0.05</v>
      </c>
      <c r="AA10" s="45">
        <v>18537</v>
      </c>
    </row>
    <row r="11" spans="1:27" ht="45.75" customHeight="1" x14ac:dyDescent="0.35">
      <c r="A11" s="12" t="s">
        <v>49</v>
      </c>
      <c r="B11" s="24" t="s">
        <v>475</v>
      </c>
      <c r="C11" s="3"/>
      <c r="E11" s="33">
        <v>2012</v>
      </c>
      <c r="F11" s="33"/>
      <c r="G11" s="33"/>
      <c r="H11" s="33"/>
      <c r="I11" s="5"/>
      <c r="J11" s="362"/>
      <c r="K11" s="374"/>
      <c r="L11" s="374"/>
      <c r="M11" s="374"/>
      <c r="N11" s="374"/>
      <c r="P11" s="43">
        <v>2011</v>
      </c>
      <c r="Q11" s="43">
        <v>1030</v>
      </c>
      <c r="R11" s="43">
        <v>1035</v>
      </c>
      <c r="S11" s="43">
        <v>1040</v>
      </c>
      <c r="T11" s="43">
        <v>1050</v>
      </c>
      <c r="U11" s="43">
        <v>1070</v>
      </c>
      <c r="V11" s="43">
        <v>1075</v>
      </c>
      <c r="W11" s="43">
        <v>1090</v>
      </c>
      <c r="X11" s="43">
        <v>1095</v>
      </c>
      <c r="Y11" s="43">
        <v>1110</v>
      </c>
      <c r="Z11" s="43">
        <v>1110</v>
      </c>
      <c r="AA11" s="43">
        <v>1.0373829999999999</v>
      </c>
    </row>
    <row r="12" spans="1:27" ht="15" customHeight="1" x14ac:dyDescent="0.35">
      <c r="A12" s="12" t="s">
        <v>50</v>
      </c>
      <c r="B12" s="12"/>
      <c r="C12" s="3"/>
      <c r="E12" s="33">
        <v>2013</v>
      </c>
      <c r="F12" s="33"/>
      <c r="G12" s="33"/>
      <c r="H12" s="33"/>
      <c r="I12" s="5"/>
      <c r="J12" s="375" t="s">
        <v>91</v>
      </c>
      <c r="K12" s="376"/>
      <c r="L12" s="376"/>
      <c r="M12" s="376"/>
      <c r="N12" s="376"/>
      <c r="P12" s="43">
        <v>2012</v>
      </c>
      <c r="Q12" s="43">
        <v>1050</v>
      </c>
      <c r="R12" s="43">
        <v>1055</v>
      </c>
      <c r="S12" s="43">
        <v>1060</v>
      </c>
      <c r="T12" s="43">
        <v>1070</v>
      </c>
      <c r="U12" s="43">
        <v>1090</v>
      </c>
      <c r="V12" s="43">
        <v>1095</v>
      </c>
      <c r="W12" s="43">
        <v>1115</v>
      </c>
      <c r="X12" s="43">
        <v>1120</v>
      </c>
      <c r="Y12" s="43">
        <v>1125</v>
      </c>
      <c r="Z12" s="43">
        <v>1135</v>
      </c>
      <c r="AA12" s="43">
        <v>1.0321100000000001</v>
      </c>
    </row>
    <row r="13" spans="1:27" x14ac:dyDescent="0.35">
      <c r="A13" s="12" t="s">
        <v>51</v>
      </c>
      <c r="B13" s="12"/>
      <c r="C13" s="3" t="s">
        <v>52</v>
      </c>
      <c r="E13" s="33">
        <v>2014</v>
      </c>
      <c r="F13" s="33"/>
      <c r="G13" s="33"/>
      <c r="H13" s="33"/>
      <c r="I13" s="5"/>
      <c r="J13" s="375"/>
      <c r="K13" s="376"/>
      <c r="L13" s="376"/>
      <c r="M13" s="376"/>
      <c r="N13" s="376"/>
      <c r="P13" s="43">
        <v>2013</v>
      </c>
      <c r="Q13" s="43">
        <v>1065</v>
      </c>
      <c r="R13" s="43">
        <v>1070</v>
      </c>
      <c r="S13" s="43">
        <v>1075</v>
      </c>
      <c r="T13" s="43">
        <v>1085</v>
      </c>
      <c r="U13" s="43">
        <v>1105</v>
      </c>
      <c r="V13" s="43">
        <v>1110</v>
      </c>
      <c r="W13" s="43">
        <v>1130</v>
      </c>
      <c r="X13" s="43">
        <v>1135</v>
      </c>
      <c r="Y13" s="43">
        <v>1150</v>
      </c>
      <c r="Z13" s="43">
        <v>1150</v>
      </c>
      <c r="AA13" s="43">
        <v>1.040724</v>
      </c>
    </row>
    <row r="14" spans="1:27" ht="21.75" customHeight="1" x14ac:dyDescent="0.35">
      <c r="A14" s="12" t="s">
        <v>53</v>
      </c>
      <c r="B14" s="24" t="s">
        <v>474</v>
      </c>
      <c r="C14" s="3"/>
      <c r="E14" s="33">
        <v>2015</v>
      </c>
      <c r="F14" s="33"/>
      <c r="G14" s="33"/>
      <c r="H14" s="33"/>
      <c r="I14" s="5"/>
      <c r="J14" s="375"/>
      <c r="K14" s="376"/>
      <c r="L14" s="376"/>
      <c r="M14" s="376"/>
      <c r="N14" s="376"/>
      <c r="P14" s="43">
        <v>2014</v>
      </c>
      <c r="Q14" s="43">
        <v>1080</v>
      </c>
      <c r="R14" s="43">
        <v>1085</v>
      </c>
      <c r="S14" s="43">
        <v>1090</v>
      </c>
      <c r="T14" s="43">
        <v>1100</v>
      </c>
      <c r="U14" s="43">
        <v>1120</v>
      </c>
      <c r="V14" s="43">
        <v>1125</v>
      </c>
      <c r="W14" s="43">
        <v>1145</v>
      </c>
      <c r="X14" s="43">
        <v>1150</v>
      </c>
      <c r="Y14" s="43">
        <v>1165</v>
      </c>
      <c r="Z14" s="43">
        <v>1170</v>
      </c>
      <c r="AA14" s="43">
        <v>1.040179</v>
      </c>
    </row>
    <row r="15" spans="1:27" x14ac:dyDescent="0.35">
      <c r="A15" s="89" t="s">
        <v>41</v>
      </c>
      <c r="B15" s="396" t="s">
        <v>116</v>
      </c>
      <c r="E15" s="33">
        <v>2016</v>
      </c>
      <c r="F15" s="33"/>
      <c r="G15" s="33"/>
      <c r="H15" s="33"/>
      <c r="I15" s="5"/>
      <c r="J15" s="375"/>
      <c r="K15" s="376"/>
      <c r="L15" s="376"/>
      <c r="M15" s="376"/>
      <c r="N15" s="376"/>
      <c r="P15" s="43">
        <v>2015</v>
      </c>
      <c r="Q15" s="43">
        <v>1095</v>
      </c>
      <c r="R15" s="43">
        <v>1100</v>
      </c>
      <c r="S15" s="43">
        <v>1105</v>
      </c>
      <c r="T15" s="43">
        <v>1115</v>
      </c>
      <c r="U15" s="43">
        <v>1135</v>
      </c>
      <c r="V15" s="43">
        <v>1140</v>
      </c>
      <c r="W15" s="43">
        <v>1160</v>
      </c>
      <c r="X15" s="43">
        <v>1165</v>
      </c>
      <c r="Y15" s="43">
        <v>1170</v>
      </c>
      <c r="Z15" s="43">
        <v>1180</v>
      </c>
      <c r="AA15" s="43">
        <v>1.030837</v>
      </c>
    </row>
    <row r="16" spans="1:27" ht="60.75" customHeight="1" x14ac:dyDescent="0.35">
      <c r="A16" s="89" t="s">
        <v>7</v>
      </c>
      <c r="B16" s="397"/>
      <c r="C16" s="3" t="s">
        <v>21</v>
      </c>
      <c r="E16" s="33">
        <v>2017</v>
      </c>
      <c r="F16" s="33"/>
      <c r="G16" s="33"/>
      <c r="H16" s="33"/>
      <c r="I16" s="5"/>
      <c r="J16" s="377"/>
      <c r="K16" s="378"/>
      <c r="L16" s="378"/>
      <c r="M16" s="378"/>
      <c r="N16" s="378"/>
      <c r="P16" s="43">
        <v>2016</v>
      </c>
      <c r="Q16" s="43">
        <v>1105</v>
      </c>
      <c r="R16" s="43">
        <v>1110</v>
      </c>
      <c r="S16" s="43">
        <v>1115</v>
      </c>
      <c r="T16" s="43">
        <v>1125</v>
      </c>
      <c r="U16" s="43">
        <v>1145</v>
      </c>
      <c r="V16" s="43">
        <v>1150</v>
      </c>
      <c r="W16" s="43">
        <v>1170</v>
      </c>
      <c r="X16" s="43">
        <v>1175</v>
      </c>
      <c r="Y16" s="43">
        <v>1190</v>
      </c>
      <c r="Z16" s="43">
        <v>1195</v>
      </c>
      <c r="AA16" s="43">
        <v>1.039301</v>
      </c>
    </row>
    <row r="17" spans="1:27" x14ac:dyDescent="0.35">
      <c r="A17" s="89" t="s">
        <v>72</v>
      </c>
      <c r="B17" s="89"/>
      <c r="C17" s="3" t="s">
        <v>73</v>
      </c>
      <c r="E17" s="33">
        <v>2018</v>
      </c>
      <c r="F17" s="33"/>
      <c r="G17" s="33"/>
      <c r="H17" s="33"/>
      <c r="I17" s="5"/>
      <c r="J17" s="34" t="s">
        <v>89</v>
      </c>
      <c r="K17" s="35"/>
      <c r="L17" s="35"/>
      <c r="M17" s="35"/>
      <c r="N17" s="36"/>
      <c r="P17" s="43">
        <v>2017</v>
      </c>
      <c r="Q17" s="43">
        <v>1115</v>
      </c>
      <c r="R17" s="43">
        <v>1120</v>
      </c>
      <c r="S17" s="43">
        <v>1125</v>
      </c>
      <c r="T17" s="43">
        <v>1135</v>
      </c>
      <c r="U17" s="43">
        <v>1155</v>
      </c>
      <c r="V17" s="43">
        <v>1160</v>
      </c>
      <c r="W17" s="43">
        <v>1180</v>
      </c>
      <c r="X17" s="43">
        <v>1185</v>
      </c>
      <c r="Y17" s="43">
        <v>1195</v>
      </c>
      <c r="Z17" s="43">
        <v>1205</v>
      </c>
      <c r="AA17" s="43">
        <v>1.034632</v>
      </c>
    </row>
    <row r="18" spans="1:27" x14ac:dyDescent="0.35">
      <c r="A18" s="89" t="s">
        <v>68</v>
      </c>
      <c r="B18" s="90"/>
      <c r="C18" s="3" t="s">
        <v>69</v>
      </c>
      <c r="E18" s="33">
        <v>2019</v>
      </c>
      <c r="F18" s="33"/>
      <c r="G18" s="33"/>
      <c r="H18" s="33"/>
      <c r="I18" s="5"/>
      <c r="J18" s="353"/>
      <c r="K18" s="354"/>
      <c r="L18" s="354"/>
      <c r="M18" s="354"/>
      <c r="N18" s="355"/>
      <c r="P18" s="43">
        <v>2018</v>
      </c>
      <c r="Q18" s="43">
        <v>1125</v>
      </c>
      <c r="R18" s="43">
        <v>1130</v>
      </c>
      <c r="S18" s="43">
        <v>1140</v>
      </c>
      <c r="T18" s="43">
        <v>1150</v>
      </c>
      <c r="U18" s="43">
        <v>1170</v>
      </c>
      <c r="V18" s="43">
        <v>1175</v>
      </c>
      <c r="W18" s="43">
        <v>1195</v>
      </c>
      <c r="X18" s="43">
        <v>1200</v>
      </c>
      <c r="Y18" s="43">
        <v>1215</v>
      </c>
      <c r="Z18" s="43">
        <v>1215</v>
      </c>
      <c r="AA18" s="43">
        <v>1.038462</v>
      </c>
    </row>
    <row r="19" spans="1:27" ht="21" customHeight="1" x14ac:dyDescent="0.35">
      <c r="A19" s="89" t="s">
        <v>67</v>
      </c>
      <c r="B19" s="89"/>
      <c r="C19" s="3" t="s">
        <v>70</v>
      </c>
      <c r="E19" s="33">
        <v>2020</v>
      </c>
      <c r="F19" s="33"/>
      <c r="G19" s="33"/>
      <c r="H19" s="33"/>
      <c r="I19" s="5"/>
      <c r="J19" s="356"/>
      <c r="K19" s="357"/>
      <c r="L19" s="357"/>
      <c r="M19" s="357"/>
      <c r="N19" s="358"/>
      <c r="P19" s="43">
        <v>2019</v>
      </c>
      <c r="Q19" s="43">
        <v>1135</v>
      </c>
      <c r="R19" s="43">
        <v>1140</v>
      </c>
      <c r="S19" s="43">
        <v>1150</v>
      </c>
      <c r="T19" s="43">
        <v>1160</v>
      </c>
      <c r="U19" s="43">
        <v>1180</v>
      </c>
      <c r="V19" s="43">
        <v>1185</v>
      </c>
      <c r="W19" s="43">
        <v>1205</v>
      </c>
      <c r="X19" s="43">
        <v>1210</v>
      </c>
      <c r="Y19" s="43">
        <v>1225</v>
      </c>
      <c r="Z19" s="43">
        <v>1230</v>
      </c>
      <c r="AA19" s="43">
        <v>1.0381359999999999</v>
      </c>
    </row>
    <row r="20" spans="1:27" ht="48.75" customHeight="1" x14ac:dyDescent="0.35">
      <c r="A20" s="5" t="s">
        <v>98</v>
      </c>
      <c r="B20" s="100" t="s">
        <v>386</v>
      </c>
      <c r="C20" s="3" t="s">
        <v>58</v>
      </c>
      <c r="E20" s="33">
        <v>2021</v>
      </c>
      <c r="F20" s="33"/>
      <c r="G20" s="33"/>
      <c r="H20" s="33"/>
      <c r="I20" s="5"/>
      <c r="J20" s="359"/>
      <c r="K20" s="360"/>
      <c r="L20" s="360"/>
      <c r="M20" s="360"/>
      <c r="N20" s="361"/>
      <c r="P20" s="43">
        <v>2020</v>
      </c>
      <c r="Q20" s="43">
        <v>1145</v>
      </c>
      <c r="R20" s="43">
        <v>1150</v>
      </c>
      <c r="S20" s="43">
        <v>1155</v>
      </c>
      <c r="T20" s="43">
        <v>1170</v>
      </c>
      <c r="U20" s="43">
        <v>1190</v>
      </c>
      <c r="V20" s="43">
        <v>1195</v>
      </c>
      <c r="W20" s="43">
        <v>1215</v>
      </c>
      <c r="X20" s="43">
        <v>1225</v>
      </c>
      <c r="Y20" s="43">
        <v>1235</v>
      </c>
      <c r="Z20" s="43">
        <v>1240</v>
      </c>
      <c r="AA20" s="43">
        <v>1.0378149999999999</v>
      </c>
    </row>
    <row r="21" spans="1:27" s="2" customFormat="1" x14ac:dyDescent="0.35">
      <c r="A21" s="6" t="s">
        <v>5</v>
      </c>
      <c r="B21" s="171" t="s">
        <v>290</v>
      </c>
      <c r="C21" s="3" t="s">
        <v>6</v>
      </c>
      <c r="E21" s="33">
        <v>2022</v>
      </c>
      <c r="F21" s="33"/>
      <c r="G21" s="33"/>
      <c r="H21" s="33"/>
      <c r="I21" s="5"/>
      <c r="P21" s="43" t="s">
        <v>78</v>
      </c>
      <c r="Q21" s="43"/>
      <c r="R21" s="43"/>
      <c r="S21" s="43"/>
      <c r="T21" s="43"/>
      <c r="U21" s="43"/>
      <c r="V21" s="43"/>
      <c r="W21" s="43"/>
      <c r="X21" s="43"/>
      <c r="Y21" s="43"/>
      <c r="Z21" s="43"/>
      <c r="AA21" s="43"/>
    </row>
    <row r="22" spans="1:27" s="2" customFormat="1" ht="34.5" customHeight="1" x14ac:dyDescent="0.35">
      <c r="A22" s="5" t="s">
        <v>55</v>
      </c>
      <c r="B22" s="23" t="s">
        <v>178</v>
      </c>
      <c r="C22" s="3" t="s">
        <v>54</v>
      </c>
      <c r="E22" s="33">
        <v>2023</v>
      </c>
      <c r="F22" s="33"/>
      <c r="G22" s="33"/>
      <c r="H22" s="33"/>
      <c r="I22" s="5"/>
      <c r="J22" s="362" t="s">
        <v>96</v>
      </c>
      <c r="K22" s="363"/>
      <c r="L22" s="363"/>
      <c r="M22" s="363"/>
      <c r="N22" s="363"/>
      <c r="P22" s="43" t="s">
        <v>79</v>
      </c>
      <c r="Q22" s="43">
        <v>1030</v>
      </c>
      <c r="R22" s="43">
        <v>1035</v>
      </c>
      <c r="S22" s="43">
        <v>1035</v>
      </c>
      <c r="T22" s="43">
        <v>1035</v>
      </c>
      <c r="U22" s="43">
        <v>1045</v>
      </c>
      <c r="V22" s="43">
        <v>1050</v>
      </c>
      <c r="W22" s="43">
        <v>1055</v>
      </c>
      <c r="X22" s="43">
        <v>1055</v>
      </c>
      <c r="Y22" s="43">
        <v>1060</v>
      </c>
      <c r="Z22" s="43">
        <v>1070</v>
      </c>
      <c r="AA22" s="43">
        <v>1.014354</v>
      </c>
    </row>
    <row r="23" spans="1:27" ht="30.75" customHeight="1" x14ac:dyDescent="0.35">
      <c r="A23" s="5" t="s">
        <v>56</v>
      </c>
      <c r="B23" s="22" t="e">
        <f>+B21/6</f>
        <v>#VALUE!</v>
      </c>
      <c r="C23" s="3" t="s">
        <v>57</v>
      </c>
      <c r="E23" s="33">
        <v>2024</v>
      </c>
      <c r="F23" s="33"/>
      <c r="G23" s="33"/>
      <c r="H23" s="33"/>
      <c r="I23" s="5"/>
      <c r="J23" s="362"/>
      <c r="K23" s="363"/>
      <c r="L23" s="363"/>
      <c r="M23" s="363"/>
      <c r="N23" s="363"/>
      <c r="P23" s="43" t="s">
        <v>80</v>
      </c>
      <c r="Q23" s="43">
        <v>1040</v>
      </c>
      <c r="R23" s="43">
        <v>1045</v>
      </c>
      <c r="S23" s="43">
        <v>1045</v>
      </c>
      <c r="T23" s="43">
        <v>1045</v>
      </c>
      <c r="U23" s="43">
        <v>1055</v>
      </c>
      <c r="V23" s="43">
        <v>1060</v>
      </c>
      <c r="W23" s="43">
        <v>1065</v>
      </c>
      <c r="X23" s="43">
        <v>1065</v>
      </c>
      <c r="Y23" s="43">
        <v>1070</v>
      </c>
      <c r="Z23" s="43">
        <v>1080</v>
      </c>
      <c r="AA23" s="43">
        <v>1.0142180000000001</v>
      </c>
    </row>
    <row r="24" spans="1:27" s="2" customFormat="1" x14ac:dyDescent="0.35">
      <c r="A24" s="18"/>
      <c r="B24" s="19"/>
      <c r="C24" s="3"/>
      <c r="E24" s="33">
        <v>2025</v>
      </c>
      <c r="F24" s="33"/>
      <c r="G24" s="33"/>
      <c r="H24" s="33"/>
      <c r="I24" s="5"/>
      <c r="J24" s="362"/>
      <c r="K24" s="363"/>
      <c r="L24" s="363"/>
      <c r="M24" s="363"/>
      <c r="N24" s="363"/>
      <c r="P24" s="43" t="s">
        <v>81</v>
      </c>
      <c r="Q24" s="43">
        <v>1050</v>
      </c>
      <c r="R24" s="43">
        <v>1055</v>
      </c>
      <c r="S24" s="43">
        <v>1055</v>
      </c>
      <c r="T24" s="43">
        <v>1055</v>
      </c>
      <c r="U24" s="43">
        <v>1065</v>
      </c>
      <c r="V24" s="43">
        <v>1070</v>
      </c>
      <c r="W24" s="43">
        <v>1075</v>
      </c>
      <c r="X24" s="43">
        <v>1075</v>
      </c>
      <c r="Y24" s="43">
        <v>1080</v>
      </c>
      <c r="Z24" s="43">
        <v>1095</v>
      </c>
      <c r="AA24" s="43">
        <v>1.0140849999999999</v>
      </c>
    </row>
    <row r="25" spans="1:27" x14ac:dyDescent="0.35">
      <c r="A25" s="364" t="s">
        <v>71</v>
      </c>
      <c r="B25" s="364"/>
      <c r="E25" s="33">
        <v>2026</v>
      </c>
      <c r="F25" s="33"/>
      <c r="G25" s="33"/>
      <c r="H25" s="33"/>
      <c r="I25" s="5"/>
      <c r="P25" s="43" t="s">
        <v>82</v>
      </c>
      <c r="Q25" s="43">
        <v>1055</v>
      </c>
      <c r="R25" s="43">
        <v>1060</v>
      </c>
      <c r="S25" s="43">
        <v>1060</v>
      </c>
      <c r="T25" s="43">
        <v>1060</v>
      </c>
      <c r="U25" s="43">
        <v>1070</v>
      </c>
      <c r="V25" s="43">
        <v>1075</v>
      </c>
      <c r="W25" s="43">
        <v>1080</v>
      </c>
      <c r="X25" s="43">
        <v>1080</v>
      </c>
      <c r="Y25" s="43">
        <v>1085</v>
      </c>
      <c r="Z25" s="43">
        <v>1095</v>
      </c>
      <c r="AA25" s="43">
        <v>1.014019</v>
      </c>
    </row>
    <row r="26" spans="1:27" x14ac:dyDescent="0.35">
      <c r="A26" s="5" t="s">
        <v>28</v>
      </c>
      <c r="B26" s="5"/>
      <c r="E26" s="33">
        <v>2027</v>
      </c>
      <c r="F26" s="33"/>
      <c r="G26" s="33"/>
      <c r="H26" s="33"/>
      <c r="I26" s="5"/>
      <c r="P26" s="43" t="s">
        <v>83</v>
      </c>
      <c r="Q26" s="43">
        <v>1060</v>
      </c>
      <c r="R26" s="43">
        <v>1065</v>
      </c>
      <c r="S26" s="43">
        <v>1065</v>
      </c>
      <c r="T26" s="43">
        <v>1065</v>
      </c>
      <c r="U26" s="43">
        <v>1075</v>
      </c>
      <c r="V26" s="43">
        <v>1080</v>
      </c>
      <c r="W26" s="43">
        <v>1085</v>
      </c>
      <c r="X26" s="43">
        <v>1085</v>
      </c>
      <c r="Y26" s="43">
        <v>1090</v>
      </c>
      <c r="Z26" s="43">
        <v>1110</v>
      </c>
      <c r="AA26" s="43">
        <v>1.0139530000000001</v>
      </c>
    </row>
    <row r="27" spans="1:27" x14ac:dyDescent="0.35">
      <c r="A27" s="5" t="s">
        <v>29</v>
      </c>
      <c r="B27" s="5"/>
      <c r="E27" s="33">
        <v>2028</v>
      </c>
      <c r="F27" s="33"/>
      <c r="G27" s="33"/>
      <c r="H27" s="33"/>
      <c r="I27" s="5"/>
      <c r="P27" s="43" t="s">
        <v>84</v>
      </c>
      <c r="Q27" s="43">
        <v>1065</v>
      </c>
      <c r="R27" s="43">
        <v>1070</v>
      </c>
      <c r="S27" s="43">
        <v>1070</v>
      </c>
      <c r="T27" s="43">
        <v>1070</v>
      </c>
      <c r="U27" s="43">
        <v>1080</v>
      </c>
      <c r="V27" s="43">
        <v>1085</v>
      </c>
      <c r="W27" s="43">
        <v>1090</v>
      </c>
      <c r="X27" s="43">
        <v>1090</v>
      </c>
      <c r="Y27" s="43">
        <v>1100</v>
      </c>
      <c r="Z27" s="43">
        <v>1110</v>
      </c>
      <c r="AA27" s="43">
        <v>1.018519</v>
      </c>
    </row>
    <row r="28" spans="1:27" ht="39.75" customHeight="1" x14ac:dyDescent="0.35">
      <c r="A28" s="5" t="s">
        <v>30</v>
      </c>
      <c r="B28" s="23"/>
      <c r="C28" s="1" t="s">
        <v>43</v>
      </c>
      <c r="E28" s="33">
        <v>2029</v>
      </c>
      <c r="F28" s="33"/>
      <c r="G28" s="33"/>
      <c r="H28" s="33"/>
      <c r="I28" s="5"/>
      <c r="P28" s="43" t="s">
        <v>85</v>
      </c>
      <c r="Q28" s="43">
        <v>1075</v>
      </c>
      <c r="R28" s="43">
        <v>1080</v>
      </c>
      <c r="S28" s="43">
        <v>1080</v>
      </c>
      <c r="T28" s="43">
        <v>1080</v>
      </c>
      <c r="U28" s="43">
        <v>1090</v>
      </c>
      <c r="V28" s="43">
        <v>1095</v>
      </c>
      <c r="W28" s="43">
        <v>1100</v>
      </c>
      <c r="X28" s="43">
        <v>1100</v>
      </c>
      <c r="Y28" s="43">
        <v>1105</v>
      </c>
      <c r="Z28" s="43">
        <v>1120</v>
      </c>
      <c r="AA28" s="43">
        <v>1.0137609999999999</v>
      </c>
    </row>
    <row r="29" spans="1:27" x14ac:dyDescent="0.35">
      <c r="A29" s="5" t="s">
        <v>44</v>
      </c>
      <c r="B29" s="5"/>
      <c r="E29" s="33">
        <v>2030</v>
      </c>
      <c r="F29" s="33"/>
      <c r="G29" s="33"/>
      <c r="H29" s="33"/>
      <c r="I29" s="5"/>
      <c r="P29" s="43" t="s">
        <v>86</v>
      </c>
      <c r="Q29" s="43">
        <v>1080</v>
      </c>
      <c r="R29" s="43">
        <v>1085</v>
      </c>
      <c r="S29" s="43">
        <v>1085</v>
      </c>
      <c r="T29" s="43">
        <v>1085</v>
      </c>
      <c r="U29" s="43">
        <v>1095</v>
      </c>
      <c r="V29" s="43">
        <v>1100</v>
      </c>
      <c r="W29" s="43">
        <v>1105</v>
      </c>
      <c r="X29" s="43">
        <v>1105</v>
      </c>
      <c r="Y29" s="43">
        <v>1110</v>
      </c>
      <c r="Z29" s="43">
        <v>1120</v>
      </c>
      <c r="AA29" s="43">
        <v>1.0136989999999999</v>
      </c>
    </row>
    <row r="30" spans="1:27" x14ac:dyDescent="0.35">
      <c r="A30" s="5" t="s">
        <v>47</v>
      </c>
      <c r="B30" s="5"/>
      <c r="E30" s="33">
        <v>2031</v>
      </c>
      <c r="F30" s="33"/>
      <c r="G30" s="33"/>
      <c r="H30" s="33"/>
      <c r="I30" s="5"/>
      <c r="P30" s="43" t="s">
        <v>87</v>
      </c>
      <c r="Q30" s="43">
        <v>1085</v>
      </c>
      <c r="R30" s="43">
        <v>1090</v>
      </c>
      <c r="S30" s="43">
        <v>1090</v>
      </c>
      <c r="T30" s="43">
        <v>1090</v>
      </c>
      <c r="U30" s="43">
        <v>1100</v>
      </c>
      <c r="V30" s="43">
        <v>1105</v>
      </c>
      <c r="W30" s="43">
        <v>1110</v>
      </c>
      <c r="X30" s="43">
        <v>1110</v>
      </c>
      <c r="Y30" s="43">
        <v>1115</v>
      </c>
      <c r="Z30" s="43">
        <v>1125</v>
      </c>
      <c r="AA30" s="43">
        <v>1.013636</v>
      </c>
    </row>
    <row r="31" spans="1:27" x14ac:dyDescent="0.35">
      <c r="A31" s="5" t="s">
        <v>45</v>
      </c>
      <c r="B31" s="5"/>
      <c r="P31" s="43" t="s">
        <v>88</v>
      </c>
      <c r="Q31" s="43">
        <v>1090</v>
      </c>
      <c r="R31" s="43">
        <v>1095</v>
      </c>
      <c r="S31" s="43">
        <v>1095</v>
      </c>
      <c r="T31" s="43">
        <v>1095</v>
      </c>
      <c r="U31" s="43">
        <v>1105</v>
      </c>
      <c r="V31" s="43">
        <v>1110</v>
      </c>
      <c r="W31" s="43">
        <v>1115</v>
      </c>
      <c r="X31" s="43">
        <v>1115</v>
      </c>
      <c r="Y31" s="43">
        <v>1120</v>
      </c>
      <c r="Z31" s="43">
        <v>1130</v>
      </c>
      <c r="AA31" s="43">
        <v>1.0135749999999999</v>
      </c>
    </row>
    <row r="32" spans="1:27" x14ac:dyDescent="0.35">
      <c r="A32" s="5" t="s">
        <v>46</v>
      </c>
      <c r="B32" s="5"/>
      <c r="E32" s="32"/>
      <c r="F32" s="32"/>
      <c r="G32" s="32"/>
      <c r="H32" s="32"/>
      <c r="I32" s="2"/>
    </row>
    <row r="33" spans="1:16" s="2" customFormat="1" ht="15" customHeight="1" x14ac:dyDescent="0.35">
      <c r="A33" s="93"/>
      <c r="B33" s="94"/>
      <c r="C33" s="3"/>
      <c r="E33" s="26"/>
      <c r="F33" s="26"/>
      <c r="G33" s="26"/>
      <c r="H33" s="26"/>
      <c r="I33"/>
      <c r="P33" s="136"/>
    </row>
    <row r="34" spans="1:16" x14ac:dyDescent="0.35">
      <c r="A34" s="80"/>
      <c r="B34" s="80"/>
    </row>
    <row r="56" spans="1:8" x14ac:dyDescent="0.35">
      <c r="A56" s="80"/>
      <c r="B56" s="80"/>
      <c r="C56"/>
      <c r="E56"/>
      <c r="F56"/>
      <c r="G56"/>
      <c r="H56"/>
    </row>
    <row r="57" spans="1:8" x14ac:dyDescent="0.35">
      <c r="A57" s="92"/>
      <c r="B57" s="80"/>
      <c r="C57"/>
      <c r="E57"/>
      <c r="F57"/>
      <c r="G57"/>
      <c r="H57"/>
    </row>
  </sheetData>
  <mergeCells count="10">
    <mergeCell ref="D1:H1"/>
    <mergeCell ref="J18:N20"/>
    <mergeCell ref="J22:N24"/>
    <mergeCell ref="A25:B25"/>
    <mergeCell ref="A6:B6"/>
    <mergeCell ref="E8:I8"/>
    <mergeCell ref="E9:H9"/>
    <mergeCell ref="J10:N11"/>
    <mergeCell ref="J12:N16"/>
    <mergeCell ref="B15:B16"/>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A57"/>
  <sheetViews>
    <sheetView zoomScale="80" zoomScaleNormal="80" workbookViewId="0"/>
  </sheetViews>
  <sheetFormatPr defaultRowHeight="14.5" x14ac:dyDescent="0.35"/>
  <cols>
    <col min="1" max="1" width="63.6328125" customWidth="1"/>
    <col min="2" max="2" width="73.453125" customWidth="1"/>
    <col min="3" max="3" width="44.453125" style="1" customWidth="1"/>
    <col min="5" max="5" width="9.08984375" style="26"/>
    <col min="6" max="6" width="14.453125" style="26" customWidth="1"/>
    <col min="7" max="7" width="15.453125" style="26" customWidth="1"/>
    <col min="8" max="8" width="18" style="26" customWidth="1"/>
    <col min="9" max="9" width="15.6328125" customWidth="1"/>
    <col min="16" max="16" width="11.453125" style="135" customWidth="1"/>
  </cols>
  <sheetData>
    <row r="1" spans="1:27" ht="62.25" customHeight="1" x14ac:dyDescent="0.45">
      <c r="A1" s="125" t="s">
        <v>583</v>
      </c>
      <c r="B1" s="52"/>
      <c r="D1" s="365" t="s">
        <v>661</v>
      </c>
      <c r="E1" s="366"/>
      <c r="F1" s="366"/>
      <c r="G1" s="366"/>
      <c r="H1" s="367"/>
    </row>
    <row r="2" spans="1:27" x14ac:dyDescent="0.35">
      <c r="A2" s="238">
        <v>43252</v>
      </c>
    </row>
    <row r="3" spans="1:27" ht="15" customHeight="1" x14ac:dyDescent="0.35">
      <c r="A3" s="4" t="s">
        <v>8</v>
      </c>
      <c r="B3" s="4"/>
    </row>
    <row r="4" spans="1:27" ht="15" customHeight="1" x14ac:dyDescent="0.35">
      <c r="A4" s="15" t="s">
        <v>9</v>
      </c>
      <c r="B4" s="15"/>
    </row>
    <row r="5" spans="1:27" x14ac:dyDescent="0.35">
      <c r="C5" s="1" t="s">
        <v>31</v>
      </c>
    </row>
    <row r="6" spans="1:27" x14ac:dyDescent="0.35">
      <c r="A6" s="368" t="s">
        <v>10</v>
      </c>
      <c r="B6" s="369"/>
      <c r="C6" s="3"/>
    </row>
    <row r="7" spans="1:27" ht="21" customHeight="1" x14ac:dyDescent="0.35">
      <c r="A7" s="6" t="s">
        <v>0</v>
      </c>
      <c r="B7" s="5"/>
      <c r="C7" s="3"/>
    </row>
    <row r="8" spans="1:27" ht="138.75" customHeight="1" x14ac:dyDescent="0.35">
      <c r="A8" s="6" t="s">
        <v>2</v>
      </c>
      <c r="B8" s="202" t="s">
        <v>660</v>
      </c>
      <c r="C8" s="3"/>
      <c r="E8" s="370" t="s">
        <v>100</v>
      </c>
      <c r="F8" s="370"/>
      <c r="G8" s="370"/>
      <c r="H8" s="370"/>
      <c r="I8" s="370"/>
    </row>
    <row r="9" spans="1:27" ht="15" thickBot="1" x14ac:dyDescent="0.4">
      <c r="A9" s="6" t="s">
        <v>1</v>
      </c>
      <c r="B9" s="5"/>
      <c r="C9" s="3" t="s">
        <v>48</v>
      </c>
      <c r="E9" s="371" t="s">
        <v>53</v>
      </c>
      <c r="F9" s="372"/>
      <c r="G9" s="372"/>
      <c r="H9" s="373"/>
      <c r="I9" s="246" t="s">
        <v>517</v>
      </c>
      <c r="J9" t="s">
        <v>74</v>
      </c>
      <c r="P9" s="43" t="s">
        <v>76</v>
      </c>
      <c r="Q9" s="43"/>
      <c r="R9" s="43"/>
      <c r="S9" s="43"/>
      <c r="T9" s="43"/>
      <c r="U9" s="43"/>
      <c r="V9" s="43"/>
      <c r="W9" s="43"/>
      <c r="X9" s="43"/>
      <c r="Y9" s="43"/>
      <c r="Z9" s="43"/>
      <c r="AA9" s="43"/>
    </row>
    <row r="10" spans="1:27" ht="48" customHeight="1" thickBot="1" x14ac:dyDescent="0.4">
      <c r="A10" s="6" t="s">
        <v>4</v>
      </c>
      <c r="B10" s="5"/>
      <c r="C10" s="3" t="s">
        <v>3</v>
      </c>
      <c r="E10" s="37" t="s">
        <v>75</v>
      </c>
      <c r="F10" s="38" t="s">
        <v>147</v>
      </c>
      <c r="G10" s="38" t="s">
        <v>146</v>
      </c>
      <c r="H10" s="38" t="s">
        <v>90</v>
      </c>
      <c r="I10" s="38" t="s">
        <v>144</v>
      </c>
      <c r="J10" s="362" t="s">
        <v>92</v>
      </c>
      <c r="K10" s="374"/>
      <c r="L10" s="374"/>
      <c r="M10" s="374"/>
      <c r="N10" s="374"/>
      <c r="P10" s="43" t="s">
        <v>77</v>
      </c>
      <c r="Q10" s="48">
        <v>0.9</v>
      </c>
      <c r="R10" s="46">
        <v>0.8</v>
      </c>
      <c r="S10" s="46">
        <v>0.7</v>
      </c>
      <c r="T10" s="47">
        <v>0.6</v>
      </c>
      <c r="U10" s="48">
        <v>0.5</v>
      </c>
      <c r="V10" s="46">
        <v>0.4</v>
      </c>
      <c r="W10" s="46">
        <v>0.3</v>
      </c>
      <c r="X10" s="46">
        <v>0.2</v>
      </c>
      <c r="Y10" s="46">
        <v>0.1</v>
      </c>
      <c r="Z10" s="46">
        <v>0.05</v>
      </c>
      <c r="AA10" s="45">
        <v>18537</v>
      </c>
    </row>
    <row r="11" spans="1:27" ht="19.5" customHeight="1" x14ac:dyDescent="0.35">
      <c r="A11" s="12" t="s">
        <v>49</v>
      </c>
      <c r="B11" s="12" t="s">
        <v>517</v>
      </c>
      <c r="C11" s="3"/>
      <c r="E11" s="33">
        <v>2012</v>
      </c>
      <c r="F11" s="33"/>
      <c r="G11" s="33"/>
      <c r="H11" s="33"/>
      <c r="I11" s="5"/>
      <c r="J11" s="362"/>
      <c r="K11" s="374"/>
      <c r="L11" s="374"/>
      <c r="M11" s="374"/>
      <c r="N11" s="374"/>
      <c r="P11" s="43">
        <v>2011</v>
      </c>
      <c r="Q11" s="43">
        <v>1030</v>
      </c>
      <c r="R11" s="43">
        <v>1035</v>
      </c>
      <c r="S11" s="43">
        <v>1040</v>
      </c>
      <c r="T11" s="43">
        <v>1050</v>
      </c>
      <c r="U11" s="43">
        <v>1070</v>
      </c>
      <c r="V11" s="43">
        <v>1075</v>
      </c>
      <c r="W11" s="43">
        <v>1090</v>
      </c>
      <c r="X11" s="43">
        <v>1095</v>
      </c>
      <c r="Y11" s="43">
        <v>1110</v>
      </c>
      <c r="Z11" s="43">
        <v>1110</v>
      </c>
      <c r="AA11" s="43">
        <v>1.0373829999999999</v>
      </c>
    </row>
    <row r="12" spans="1:27" ht="15" customHeight="1" x14ac:dyDescent="0.35">
      <c r="A12" s="12" t="s">
        <v>50</v>
      </c>
      <c r="B12" s="12"/>
      <c r="C12" s="3"/>
      <c r="E12" s="33">
        <v>2013</v>
      </c>
      <c r="F12" s="33"/>
      <c r="G12" s="33"/>
      <c r="H12" s="33"/>
      <c r="I12" s="5"/>
      <c r="J12" s="375" t="s">
        <v>91</v>
      </c>
      <c r="K12" s="376"/>
      <c r="L12" s="376"/>
      <c r="M12" s="376"/>
      <c r="N12" s="376"/>
      <c r="P12" s="43">
        <v>2012</v>
      </c>
      <c r="Q12" s="43">
        <v>1050</v>
      </c>
      <c r="R12" s="43">
        <v>1055</v>
      </c>
      <c r="S12" s="43">
        <v>1060</v>
      </c>
      <c r="T12" s="43">
        <v>1070</v>
      </c>
      <c r="U12" s="43">
        <v>1090</v>
      </c>
      <c r="V12" s="43">
        <v>1095</v>
      </c>
      <c r="W12" s="43">
        <v>1115</v>
      </c>
      <c r="X12" s="43">
        <v>1120</v>
      </c>
      <c r="Y12" s="43">
        <v>1125</v>
      </c>
      <c r="Z12" s="43">
        <v>1135</v>
      </c>
      <c r="AA12" s="43">
        <v>1.0321100000000001</v>
      </c>
    </row>
    <row r="13" spans="1:27" x14ac:dyDescent="0.35">
      <c r="A13" s="12" t="s">
        <v>51</v>
      </c>
      <c r="B13" s="12"/>
      <c r="C13" s="3" t="s">
        <v>52</v>
      </c>
      <c r="E13" s="33">
        <v>2014</v>
      </c>
      <c r="F13" s="33"/>
      <c r="G13" s="33"/>
      <c r="H13" s="33"/>
      <c r="I13" s="5"/>
      <c r="J13" s="375"/>
      <c r="K13" s="376"/>
      <c r="L13" s="376"/>
      <c r="M13" s="376"/>
      <c r="N13" s="376"/>
      <c r="P13" s="43">
        <v>2013</v>
      </c>
      <c r="Q13" s="43">
        <v>1065</v>
      </c>
      <c r="R13" s="43">
        <v>1070</v>
      </c>
      <c r="S13" s="43">
        <v>1075</v>
      </c>
      <c r="T13" s="43">
        <v>1085</v>
      </c>
      <c r="U13" s="43">
        <v>1105</v>
      </c>
      <c r="V13" s="43">
        <v>1110</v>
      </c>
      <c r="W13" s="43">
        <v>1130</v>
      </c>
      <c r="X13" s="43">
        <v>1135</v>
      </c>
      <c r="Y13" s="43">
        <v>1150</v>
      </c>
      <c r="Z13" s="43">
        <v>1150</v>
      </c>
      <c r="AA13" s="43">
        <v>1.040724</v>
      </c>
    </row>
    <row r="14" spans="1:27" ht="21.75" customHeight="1" x14ac:dyDescent="0.35">
      <c r="A14" s="11" t="s">
        <v>53</v>
      </c>
      <c r="B14" s="162"/>
      <c r="C14" s="3"/>
      <c r="E14" s="33">
        <v>2015</v>
      </c>
      <c r="F14" s="33"/>
      <c r="G14" s="33"/>
      <c r="H14" s="33"/>
      <c r="I14" s="5"/>
      <c r="J14" s="375"/>
      <c r="K14" s="376"/>
      <c r="L14" s="376"/>
      <c r="M14" s="376"/>
      <c r="N14" s="376"/>
      <c r="P14" s="43">
        <v>2014</v>
      </c>
      <c r="Q14" s="43">
        <v>1080</v>
      </c>
      <c r="R14" s="43">
        <v>1085</v>
      </c>
      <c r="S14" s="43">
        <v>1090</v>
      </c>
      <c r="T14" s="43">
        <v>1100</v>
      </c>
      <c r="U14" s="43">
        <v>1120</v>
      </c>
      <c r="V14" s="43">
        <v>1125</v>
      </c>
      <c r="W14" s="43">
        <v>1145</v>
      </c>
      <c r="X14" s="43">
        <v>1150</v>
      </c>
      <c r="Y14" s="43">
        <v>1165</v>
      </c>
      <c r="Z14" s="43">
        <v>1170</v>
      </c>
      <c r="AA14" s="43">
        <v>1.040179</v>
      </c>
    </row>
    <row r="15" spans="1:27" x14ac:dyDescent="0.35">
      <c r="A15" s="239" t="s">
        <v>41</v>
      </c>
      <c r="B15" s="379" t="s">
        <v>97</v>
      </c>
      <c r="E15" s="33">
        <v>2016</v>
      </c>
      <c r="F15" s="33"/>
      <c r="G15" s="33"/>
      <c r="H15" s="33"/>
      <c r="I15" s="5"/>
      <c r="J15" s="375"/>
      <c r="K15" s="376"/>
      <c r="L15" s="376"/>
      <c r="M15" s="376"/>
      <c r="N15" s="376"/>
      <c r="P15" s="43">
        <v>2015</v>
      </c>
      <c r="Q15" s="43">
        <v>1095</v>
      </c>
      <c r="R15" s="43">
        <v>1100</v>
      </c>
      <c r="S15" s="43">
        <v>1105</v>
      </c>
      <c r="T15" s="43">
        <v>1115</v>
      </c>
      <c r="U15" s="43">
        <v>1135</v>
      </c>
      <c r="V15" s="43">
        <v>1140</v>
      </c>
      <c r="W15" s="43">
        <v>1160</v>
      </c>
      <c r="X15" s="43">
        <v>1165</v>
      </c>
      <c r="Y15" s="43">
        <v>1170</v>
      </c>
      <c r="Z15" s="43">
        <v>1180</v>
      </c>
      <c r="AA15" s="43">
        <v>1.030837</v>
      </c>
    </row>
    <row r="16" spans="1:27" ht="60.75" customHeight="1" x14ac:dyDescent="0.35">
      <c r="A16" s="239" t="s">
        <v>7</v>
      </c>
      <c r="B16" s="380"/>
      <c r="C16" s="3" t="s">
        <v>21</v>
      </c>
      <c r="E16" s="33">
        <v>2017</v>
      </c>
      <c r="F16" s="33"/>
      <c r="G16" s="33"/>
      <c r="H16" s="33"/>
      <c r="I16" s="5"/>
      <c r="J16" s="377"/>
      <c r="K16" s="378"/>
      <c r="L16" s="378"/>
      <c r="M16" s="378"/>
      <c r="N16" s="378"/>
      <c r="P16" s="43">
        <v>2016</v>
      </c>
      <c r="Q16" s="43">
        <v>1105</v>
      </c>
      <c r="R16" s="43">
        <v>1110</v>
      </c>
      <c r="S16" s="43">
        <v>1115</v>
      </c>
      <c r="T16" s="43">
        <v>1125</v>
      </c>
      <c r="U16" s="43">
        <v>1145</v>
      </c>
      <c r="V16" s="43">
        <v>1150</v>
      </c>
      <c r="W16" s="43">
        <v>1170</v>
      </c>
      <c r="X16" s="43">
        <v>1175</v>
      </c>
      <c r="Y16" s="43">
        <v>1190</v>
      </c>
      <c r="Z16" s="43">
        <v>1195</v>
      </c>
      <c r="AA16" s="43">
        <v>1.039301</v>
      </c>
    </row>
    <row r="17" spans="1:27" x14ac:dyDescent="0.35">
      <c r="A17" s="239" t="s">
        <v>72</v>
      </c>
      <c r="B17" s="239"/>
      <c r="C17" s="3" t="s">
        <v>73</v>
      </c>
      <c r="E17" s="33">
        <v>2018</v>
      </c>
      <c r="F17" s="33"/>
      <c r="G17" s="33"/>
      <c r="H17" s="33"/>
      <c r="I17" s="5"/>
      <c r="J17" s="34" t="s">
        <v>89</v>
      </c>
      <c r="K17" s="35"/>
      <c r="L17" s="35"/>
      <c r="M17" s="35"/>
      <c r="N17" s="36"/>
      <c r="P17" s="43">
        <v>2017</v>
      </c>
      <c r="Q17" s="43">
        <v>1115</v>
      </c>
      <c r="R17" s="43">
        <v>1120</v>
      </c>
      <c r="S17" s="43">
        <v>1125</v>
      </c>
      <c r="T17" s="43">
        <v>1135</v>
      </c>
      <c r="U17" s="43">
        <v>1155</v>
      </c>
      <c r="V17" s="43">
        <v>1160</v>
      </c>
      <c r="W17" s="43">
        <v>1180</v>
      </c>
      <c r="X17" s="43">
        <v>1185</v>
      </c>
      <c r="Y17" s="43">
        <v>1195</v>
      </c>
      <c r="Z17" s="43">
        <v>1205</v>
      </c>
      <c r="AA17" s="43">
        <v>1.034632</v>
      </c>
    </row>
    <row r="18" spans="1:27" x14ac:dyDescent="0.35">
      <c r="A18" s="239" t="s">
        <v>68</v>
      </c>
      <c r="B18" s="245"/>
      <c r="C18" s="3" t="s">
        <v>69</v>
      </c>
      <c r="E18" s="33">
        <v>2019</v>
      </c>
      <c r="F18" s="33"/>
      <c r="G18" s="33"/>
      <c r="H18" s="33"/>
      <c r="I18" s="5"/>
      <c r="J18" s="353"/>
      <c r="K18" s="354"/>
      <c r="L18" s="354"/>
      <c r="M18" s="354"/>
      <c r="N18" s="355"/>
      <c r="P18" s="43">
        <v>2018</v>
      </c>
      <c r="Q18" s="43">
        <v>1125</v>
      </c>
      <c r="R18" s="43">
        <v>1130</v>
      </c>
      <c r="S18" s="43">
        <v>1140</v>
      </c>
      <c r="T18" s="43">
        <v>1150</v>
      </c>
      <c r="U18" s="43">
        <v>1170</v>
      </c>
      <c r="V18" s="43">
        <v>1175</v>
      </c>
      <c r="W18" s="43">
        <v>1195</v>
      </c>
      <c r="X18" s="43">
        <v>1200</v>
      </c>
      <c r="Y18" s="43">
        <v>1215</v>
      </c>
      <c r="Z18" s="43">
        <v>1215</v>
      </c>
      <c r="AA18" s="43">
        <v>1.038462</v>
      </c>
    </row>
    <row r="19" spans="1:27" ht="21" customHeight="1" x14ac:dyDescent="0.35">
      <c r="A19" s="239" t="s">
        <v>67</v>
      </c>
      <c r="B19" s="239"/>
      <c r="C19" s="3" t="s">
        <v>70</v>
      </c>
      <c r="E19" s="33">
        <v>2020</v>
      </c>
      <c r="F19" s="33"/>
      <c r="G19" s="33"/>
      <c r="H19" s="33"/>
      <c r="I19" s="5"/>
      <c r="J19" s="356"/>
      <c r="K19" s="357"/>
      <c r="L19" s="357"/>
      <c r="M19" s="357"/>
      <c r="N19" s="358"/>
      <c r="P19" s="43">
        <v>2019</v>
      </c>
      <c r="Q19" s="43">
        <v>1135</v>
      </c>
      <c r="R19" s="43">
        <v>1140</v>
      </c>
      <c r="S19" s="43">
        <v>1150</v>
      </c>
      <c r="T19" s="43">
        <v>1160</v>
      </c>
      <c r="U19" s="43">
        <v>1180</v>
      </c>
      <c r="V19" s="43">
        <v>1185</v>
      </c>
      <c r="W19" s="43">
        <v>1205</v>
      </c>
      <c r="X19" s="43">
        <v>1210</v>
      </c>
      <c r="Y19" s="43">
        <v>1225</v>
      </c>
      <c r="Z19" s="43">
        <v>1230</v>
      </c>
      <c r="AA19" s="43">
        <v>1.0381359999999999</v>
      </c>
    </row>
    <row r="20" spans="1:27" ht="48.75" customHeight="1" x14ac:dyDescent="0.35">
      <c r="A20" s="6" t="s">
        <v>98</v>
      </c>
      <c r="B20" s="243" t="s">
        <v>99</v>
      </c>
      <c r="C20" s="3" t="s">
        <v>58</v>
      </c>
      <c r="E20" s="33">
        <v>2021</v>
      </c>
      <c r="F20" s="33"/>
      <c r="G20" s="33"/>
      <c r="H20" s="33"/>
      <c r="I20" s="5"/>
      <c r="J20" s="359"/>
      <c r="K20" s="360"/>
      <c r="L20" s="360"/>
      <c r="M20" s="360"/>
      <c r="N20" s="361"/>
      <c r="P20" s="43">
        <v>2020</v>
      </c>
      <c r="Q20" s="43">
        <v>1145</v>
      </c>
      <c r="R20" s="43">
        <v>1150</v>
      </c>
      <c r="S20" s="43">
        <v>1155</v>
      </c>
      <c r="T20" s="43">
        <v>1170</v>
      </c>
      <c r="U20" s="43">
        <v>1190</v>
      </c>
      <c r="V20" s="43">
        <v>1195</v>
      </c>
      <c r="W20" s="43">
        <v>1215</v>
      </c>
      <c r="X20" s="43">
        <v>1225</v>
      </c>
      <c r="Y20" s="43">
        <v>1235</v>
      </c>
      <c r="Z20" s="43">
        <v>1240</v>
      </c>
      <c r="AA20" s="43">
        <v>1.0378149999999999</v>
      </c>
    </row>
    <row r="21" spans="1:27" s="2" customFormat="1" x14ac:dyDescent="0.35">
      <c r="A21" s="6" t="s">
        <v>5</v>
      </c>
      <c r="B21" s="22">
        <v>1100000</v>
      </c>
      <c r="C21" s="3" t="s">
        <v>6</v>
      </c>
      <c r="E21" s="33">
        <v>2022</v>
      </c>
      <c r="F21" s="33"/>
      <c r="G21" s="33"/>
      <c r="H21" s="33"/>
      <c r="I21" s="5"/>
      <c r="P21" s="43" t="s">
        <v>78</v>
      </c>
      <c r="Q21" s="43"/>
      <c r="R21" s="43"/>
      <c r="S21" s="43"/>
      <c r="T21" s="43"/>
      <c r="U21" s="43"/>
      <c r="V21" s="43"/>
      <c r="W21" s="43"/>
      <c r="X21" s="43"/>
      <c r="Y21" s="43"/>
      <c r="Z21" s="43"/>
      <c r="AA21" s="43"/>
    </row>
    <row r="22" spans="1:27" s="2" customFormat="1" ht="34.5" customHeight="1" x14ac:dyDescent="0.35">
      <c r="A22" s="5" t="s">
        <v>55</v>
      </c>
      <c r="B22" s="23" t="s">
        <v>659</v>
      </c>
      <c r="C22" s="3" t="s">
        <v>54</v>
      </c>
      <c r="E22" s="33">
        <v>2023</v>
      </c>
      <c r="F22" s="33"/>
      <c r="G22" s="33"/>
      <c r="H22" s="33"/>
      <c r="I22" s="5"/>
      <c r="J22" s="362" t="s">
        <v>96</v>
      </c>
      <c r="K22" s="363"/>
      <c r="L22" s="363"/>
      <c r="M22" s="363"/>
      <c r="N22" s="363"/>
      <c r="P22" s="43" t="s">
        <v>79</v>
      </c>
      <c r="Q22" s="43">
        <v>1030</v>
      </c>
      <c r="R22" s="43">
        <v>1035</v>
      </c>
      <c r="S22" s="43">
        <v>1035</v>
      </c>
      <c r="T22" s="43">
        <v>1035</v>
      </c>
      <c r="U22" s="43">
        <v>1045</v>
      </c>
      <c r="V22" s="43">
        <v>1050</v>
      </c>
      <c r="W22" s="43">
        <v>1055</v>
      </c>
      <c r="X22" s="43">
        <v>1055</v>
      </c>
      <c r="Y22" s="43">
        <v>1060</v>
      </c>
      <c r="Z22" s="43">
        <v>1070</v>
      </c>
      <c r="AA22" s="43">
        <v>1.014354</v>
      </c>
    </row>
    <row r="23" spans="1:27" ht="30.75" customHeight="1" x14ac:dyDescent="0.35">
      <c r="A23" s="5" t="s">
        <v>56</v>
      </c>
      <c r="B23" s="22"/>
      <c r="C23" s="3" t="s">
        <v>57</v>
      </c>
      <c r="E23" s="33">
        <v>2024</v>
      </c>
      <c r="F23" s="33"/>
      <c r="G23" s="33"/>
      <c r="H23" s="33"/>
      <c r="I23" s="5"/>
      <c r="J23" s="362"/>
      <c r="K23" s="363"/>
      <c r="L23" s="363"/>
      <c r="M23" s="363"/>
      <c r="N23" s="363"/>
      <c r="P23" s="43" t="s">
        <v>80</v>
      </c>
      <c r="Q23" s="43">
        <v>1040</v>
      </c>
      <c r="R23" s="43">
        <v>1045</v>
      </c>
      <c r="S23" s="43">
        <v>1045</v>
      </c>
      <c r="T23" s="43">
        <v>1045</v>
      </c>
      <c r="U23" s="43">
        <v>1055</v>
      </c>
      <c r="V23" s="43">
        <v>1060</v>
      </c>
      <c r="W23" s="43">
        <v>1065</v>
      </c>
      <c r="X23" s="43">
        <v>1065</v>
      </c>
      <c r="Y23" s="43">
        <v>1070</v>
      </c>
      <c r="Z23" s="43">
        <v>1080</v>
      </c>
      <c r="AA23" s="43">
        <v>1.0142180000000001</v>
      </c>
    </row>
    <row r="24" spans="1:27" s="2" customFormat="1" x14ac:dyDescent="0.35">
      <c r="A24" s="18"/>
      <c r="B24" s="19"/>
      <c r="C24" s="3"/>
      <c r="E24" s="33">
        <v>2025</v>
      </c>
      <c r="F24" s="33"/>
      <c r="G24" s="33"/>
      <c r="H24" s="33"/>
      <c r="I24" s="5"/>
      <c r="J24" s="362"/>
      <c r="K24" s="363"/>
      <c r="L24" s="363"/>
      <c r="M24" s="363"/>
      <c r="N24" s="363"/>
      <c r="P24" s="43" t="s">
        <v>81</v>
      </c>
      <c r="Q24" s="43">
        <v>1050</v>
      </c>
      <c r="R24" s="43">
        <v>1055</v>
      </c>
      <c r="S24" s="43">
        <v>1055</v>
      </c>
      <c r="T24" s="43">
        <v>1055</v>
      </c>
      <c r="U24" s="43">
        <v>1065</v>
      </c>
      <c r="V24" s="43">
        <v>1070</v>
      </c>
      <c r="W24" s="43">
        <v>1075</v>
      </c>
      <c r="X24" s="43">
        <v>1075</v>
      </c>
      <c r="Y24" s="43">
        <v>1080</v>
      </c>
      <c r="Z24" s="43">
        <v>1095</v>
      </c>
      <c r="AA24" s="43">
        <v>1.0140849999999999</v>
      </c>
    </row>
    <row r="25" spans="1:27" x14ac:dyDescent="0.35">
      <c r="A25" s="364" t="s">
        <v>71</v>
      </c>
      <c r="B25" s="364"/>
      <c r="E25" s="33">
        <v>2026</v>
      </c>
      <c r="F25" s="33"/>
      <c r="G25" s="33"/>
      <c r="H25" s="33"/>
      <c r="I25" s="5"/>
      <c r="P25" s="43" t="s">
        <v>82</v>
      </c>
      <c r="Q25" s="43">
        <v>1055</v>
      </c>
      <c r="R25" s="43">
        <v>1060</v>
      </c>
      <c r="S25" s="43">
        <v>1060</v>
      </c>
      <c r="T25" s="43">
        <v>1060</v>
      </c>
      <c r="U25" s="43">
        <v>1070</v>
      </c>
      <c r="V25" s="43">
        <v>1075</v>
      </c>
      <c r="W25" s="43">
        <v>1080</v>
      </c>
      <c r="X25" s="43">
        <v>1080</v>
      </c>
      <c r="Y25" s="43">
        <v>1085</v>
      </c>
      <c r="Z25" s="43">
        <v>1095</v>
      </c>
      <c r="AA25" s="43">
        <v>1.014019</v>
      </c>
    </row>
    <row r="26" spans="1:27" x14ac:dyDescent="0.35">
      <c r="A26" s="5" t="s">
        <v>28</v>
      </c>
      <c r="B26" s="5"/>
      <c r="E26" s="33">
        <v>2027</v>
      </c>
      <c r="F26" s="33"/>
      <c r="G26" s="33"/>
      <c r="H26" s="33"/>
      <c r="I26" s="5"/>
      <c r="P26" s="43" t="s">
        <v>83</v>
      </c>
      <c r="Q26" s="43">
        <v>1060</v>
      </c>
      <c r="R26" s="43">
        <v>1065</v>
      </c>
      <c r="S26" s="43">
        <v>1065</v>
      </c>
      <c r="T26" s="43">
        <v>1065</v>
      </c>
      <c r="U26" s="43">
        <v>1075</v>
      </c>
      <c r="V26" s="43">
        <v>1080</v>
      </c>
      <c r="W26" s="43">
        <v>1085</v>
      </c>
      <c r="X26" s="43">
        <v>1085</v>
      </c>
      <c r="Y26" s="43">
        <v>1090</v>
      </c>
      <c r="Z26" s="43">
        <v>1110</v>
      </c>
      <c r="AA26" s="43">
        <v>1.0139530000000001</v>
      </c>
    </row>
    <row r="27" spans="1:27" x14ac:dyDescent="0.35">
      <c r="A27" s="5" t="s">
        <v>29</v>
      </c>
      <c r="B27" s="5"/>
      <c r="E27" s="33">
        <v>2028</v>
      </c>
      <c r="F27" s="33"/>
      <c r="G27" s="33"/>
      <c r="H27" s="33"/>
      <c r="I27" s="5"/>
      <c r="P27" s="43" t="s">
        <v>84</v>
      </c>
      <c r="Q27" s="43">
        <v>1065</v>
      </c>
      <c r="R27" s="43">
        <v>1070</v>
      </c>
      <c r="S27" s="43">
        <v>1070</v>
      </c>
      <c r="T27" s="43">
        <v>1070</v>
      </c>
      <c r="U27" s="43">
        <v>1080</v>
      </c>
      <c r="V27" s="43">
        <v>1085</v>
      </c>
      <c r="W27" s="43">
        <v>1090</v>
      </c>
      <c r="X27" s="43">
        <v>1090</v>
      </c>
      <c r="Y27" s="43">
        <v>1100</v>
      </c>
      <c r="Z27" s="43">
        <v>1110</v>
      </c>
      <c r="AA27" s="43">
        <v>1.018519</v>
      </c>
    </row>
    <row r="28" spans="1:27" ht="39.75" customHeight="1" x14ac:dyDescent="0.35">
      <c r="A28" s="5" t="s">
        <v>30</v>
      </c>
      <c r="B28" s="23"/>
      <c r="C28" s="1" t="s">
        <v>43</v>
      </c>
      <c r="E28" s="33">
        <v>2029</v>
      </c>
      <c r="F28" s="33"/>
      <c r="G28" s="33"/>
      <c r="H28" s="33"/>
      <c r="I28" s="5"/>
      <c r="P28" s="43" t="s">
        <v>85</v>
      </c>
      <c r="Q28" s="43">
        <v>1075</v>
      </c>
      <c r="R28" s="43">
        <v>1080</v>
      </c>
      <c r="S28" s="43">
        <v>1080</v>
      </c>
      <c r="T28" s="43">
        <v>1080</v>
      </c>
      <c r="U28" s="43">
        <v>1090</v>
      </c>
      <c r="V28" s="43">
        <v>1095</v>
      </c>
      <c r="W28" s="43">
        <v>1100</v>
      </c>
      <c r="X28" s="43">
        <v>1100</v>
      </c>
      <c r="Y28" s="43">
        <v>1105</v>
      </c>
      <c r="Z28" s="43">
        <v>1120</v>
      </c>
      <c r="AA28" s="43">
        <v>1.0137609999999999</v>
      </c>
    </row>
    <row r="29" spans="1:27" x14ac:dyDescent="0.35">
      <c r="A29" s="5" t="s">
        <v>44</v>
      </c>
      <c r="B29" s="5"/>
      <c r="E29" s="33">
        <v>2030</v>
      </c>
      <c r="F29" s="33"/>
      <c r="G29" s="33"/>
      <c r="H29" s="33"/>
      <c r="I29" s="5"/>
      <c r="P29" s="43" t="s">
        <v>86</v>
      </c>
      <c r="Q29" s="43">
        <v>1080</v>
      </c>
      <c r="R29" s="43">
        <v>1085</v>
      </c>
      <c r="S29" s="43">
        <v>1085</v>
      </c>
      <c r="T29" s="43">
        <v>1085</v>
      </c>
      <c r="U29" s="43">
        <v>1095</v>
      </c>
      <c r="V29" s="43">
        <v>1100</v>
      </c>
      <c r="W29" s="43">
        <v>1105</v>
      </c>
      <c r="X29" s="43">
        <v>1105</v>
      </c>
      <c r="Y29" s="43">
        <v>1110</v>
      </c>
      <c r="Z29" s="43">
        <v>1120</v>
      </c>
      <c r="AA29" s="43">
        <v>1.0136989999999999</v>
      </c>
    </row>
    <row r="30" spans="1:27" x14ac:dyDescent="0.35">
      <c r="A30" s="5" t="s">
        <v>47</v>
      </c>
      <c r="B30" s="5"/>
      <c r="E30" s="33">
        <v>2031</v>
      </c>
      <c r="F30" s="33"/>
      <c r="G30" s="33"/>
      <c r="H30" s="33"/>
      <c r="I30" s="5"/>
      <c r="P30" s="43" t="s">
        <v>87</v>
      </c>
      <c r="Q30" s="43">
        <v>1085</v>
      </c>
      <c r="R30" s="43">
        <v>1090</v>
      </c>
      <c r="S30" s="43">
        <v>1090</v>
      </c>
      <c r="T30" s="43">
        <v>1090</v>
      </c>
      <c r="U30" s="43">
        <v>1100</v>
      </c>
      <c r="V30" s="43">
        <v>1105</v>
      </c>
      <c r="W30" s="43">
        <v>1110</v>
      </c>
      <c r="X30" s="43">
        <v>1110</v>
      </c>
      <c r="Y30" s="43">
        <v>1115</v>
      </c>
      <c r="Z30" s="43">
        <v>1125</v>
      </c>
      <c r="AA30" s="43">
        <v>1.013636</v>
      </c>
    </row>
    <row r="31" spans="1:27" x14ac:dyDescent="0.35">
      <c r="A31" s="5" t="s">
        <v>45</v>
      </c>
      <c r="B31" s="5"/>
      <c r="P31" s="43" t="s">
        <v>88</v>
      </c>
      <c r="Q31" s="43">
        <v>1090</v>
      </c>
      <c r="R31" s="43">
        <v>1095</v>
      </c>
      <c r="S31" s="43">
        <v>1095</v>
      </c>
      <c r="T31" s="43">
        <v>1095</v>
      </c>
      <c r="U31" s="43">
        <v>1105</v>
      </c>
      <c r="V31" s="43">
        <v>1110</v>
      </c>
      <c r="W31" s="43">
        <v>1115</v>
      </c>
      <c r="X31" s="43">
        <v>1115</v>
      </c>
      <c r="Y31" s="43">
        <v>1120</v>
      </c>
      <c r="Z31" s="43">
        <v>1130</v>
      </c>
      <c r="AA31" s="43">
        <v>1.0135749999999999</v>
      </c>
    </row>
    <row r="32" spans="1:27" x14ac:dyDescent="0.35">
      <c r="A32" s="5" t="s">
        <v>46</v>
      </c>
      <c r="B32" s="5"/>
      <c r="E32" s="32"/>
      <c r="F32" s="32"/>
      <c r="G32" s="32"/>
      <c r="H32" s="32"/>
      <c r="I32" s="2"/>
    </row>
    <row r="33" spans="1:16" s="2" customFormat="1" ht="16.5" customHeight="1" x14ac:dyDescent="0.35">
      <c r="A33" s="93"/>
      <c r="B33" s="94"/>
      <c r="C33" s="3"/>
      <c r="E33" s="26"/>
      <c r="F33" s="26"/>
      <c r="G33" s="26"/>
      <c r="H33" s="26"/>
      <c r="I33"/>
      <c r="P33" s="136"/>
    </row>
    <row r="34" spans="1:16" x14ac:dyDescent="0.35">
      <c r="A34" s="80"/>
      <c r="B34" s="80"/>
    </row>
    <row r="56" spans="1:2" customFormat="1" x14ac:dyDescent="0.35">
      <c r="A56" s="80"/>
      <c r="B56" s="80"/>
    </row>
    <row r="57" spans="1:2" customFormat="1" x14ac:dyDescent="0.35">
      <c r="A57" s="92"/>
      <c r="B57" s="80"/>
    </row>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pageSetup scale="56"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58"/>
  <sheetViews>
    <sheetView zoomScale="80" zoomScaleNormal="80" workbookViewId="0"/>
  </sheetViews>
  <sheetFormatPr defaultRowHeight="14.5" x14ac:dyDescent="0.35"/>
  <cols>
    <col min="1" max="1" width="63.6328125" customWidth="1"/>
    <col min="2" max="2" width="73.453125" customWidth="1"/>
    <col min="3" max="3" width="44.453125" style="1" customWidth="1"/>
    <col min="4" max="4" width="35.54296875" customWidth="1"/>
    <col min="5" max="5" width="26.54296875" style="26" customWidth="1"/>
    <col min="6" max="6" width="30.453125" style="26" customWidth="1"/>
    <col min="7" max="7" width="36.54296875" style="26" customWidth="1"/>
    <col min="8" max="8" width="18" style="26" customWidth="1"/>
    <col min="9" max="9" width="15.6328125" customWidth="1"/>
    <col min="16" max="16" width="12.54296875" customWidth="1"/>
  </cols>
  <sheetData>
    <row r="1" spans="1:27" ht="51" customHeight="1" x14ac:dyDescent="0.45">
      <c r="A1" s="131" t="s">
        <v>288</v>
      </c>
      <c r="B1" s="52"/>
      <c r="D1" s="404" t="s">
        <v>629</v>
      </c>
      <c r="E1" s="405"/>
      <c r="F1" s="405"/>
      <c r="G1" s="405"/>
      <c r="H1" s="406"/>
    </row>
    <row r="2" spans="1:27" x14ac:dyDescent="0.35">
      <c r="A2" s="238">
        <v>43252</v>
      </c>
    </row>
    <row r="3" spans="1:27" ht="15" customHeight="1" x14ac:dyDescent="0.35">
      <c r="A3" s="4" t="s">
        <v>8</v>
      </c>
      <c r="B3" s="4"/>
    </row>
    <row r="4" spans="1:27" ht="15" customHeight="1" x14ac:dyDescent="0.35">
      <c r="A4" s="15" t="s">
        <v>9</v>
      </c>
      <c r="B4" s="15"/>
    </row>
    <row r="5" spans="1:27" x14ac:dyDescent="0.35">
      <c r="C5" s="1" t="s">
        <v>459</v>
      </c>
    </row>
    <row r="6" spans="1:27" x14ac:dyDescent="0.35">
      <c r="A6" s="368" t="s">
        <v>10</v>
      </c>
      <c r="B6" s="369"/>
      <c r="C6" s="3"/>
    </row>
    <row r="7" spans="1:27" ht="21" customHeight="1" x14ac:dyDescent="0.35">
      <c r="A7" s="6" t="s">
        <v>0</v>
      </c>
      <c r="B7" s="5" t="s">
        <v>134</v>
      </c>
      <c r="C7" s="3"/>
    </row>
    <row r="8" spans="1:27" ht="189.75" customHeight="1" thickBot="1" x14ac:dyDescent="0.4">
      <c r="A8" s="6" t="s">
        <v>2</v>
      </c>
      <c r="B8" s="133" t="s">
        <v>464</v>
      </c>
      <c r="C8" s="3"/>
      <c r="D8" s="219" t="s">
        <v>628</v>
      </c>
      <c r="E8"/>
      <c r="F8"/>
      <c r="G8"/>
      <c r="H8"/>
    </row>
    <row r="9" spans="1:27" ht="255" customHeight="1" x14ac:dyDescent="0.35">
      <c r="A9" s="6" t="s">
        <v>238</v>
      </c>
      <c r="B9" s="134" t="s">
        <v>465</v>
      </c>
      <c r="C9" s="3"/>
      <c r="D9" s="454" t="s">
        <v>585</v>
      </c>
      <c r="E9" s="454" t="s">
        <v>586</v>
      </c>
      <c r="F9" s="454" t="s">
        <v>587</v>
      </c>
      <c r="G9" s="213" t="s">
        <v>588</v>
      </c>
      <c r="H9" s="215"/>
      <c r="I9" s="210"/>
      <c r="J9" s="211"/>
      <c r="K9" s="209"/>
      <c r="L9" s="209"/>
      <c r="M9" s="209"/>
      <c r="N9" s="209"/>
      <c r="O9" s="209"/>
      <c r="P9" s="209"/>
      <c r="Q9" s="209"/>
      <c r="R9" s="209"/>
      <c r="S9" s="209"/>
      <c r="T9" s="209"/>
      <c r="U9" s="209"/>
      <c r="V9" s="209"/>
      <c r="W9" s="209"/>
      <c r="X9" s="209"/>
      <c r="Y9" s="209"/>
      <c r="Z9" s="209"/>
    </row>
    <row r="10" spans="1:27" ht="15" thickBot="1" x14ac:dyDescent="0.4">
      <c r="A10" s="6" t="s">
        <v>1</v>
      </c>
      <c r="B10" s="5" t="s">
        <v>101</v>
      </c>
      <c r="C10" s="3" t="s">
        <v>48</v>
      </c>
      <c r="D10" s="455"/>
      <c r="E10" s="455"/>
      <c r="F10" s="455"/>
      <c r="G10" s="214" t="s">
        <v>589</v>
      </c>
      <c r="H10" s="215"/>
      <c r="I10" s="210"/>
      <c r="J10" s="211"/>
      <c r="M10" s="209"/>
      <c r="N10" s="209"/>
      <c r="O10" s="209"/>
      <c r="P10" s="209"/>
      <c r="Q10" s="209"/>
      <c r="R10" s="209"/>
      <c r="S10" s="209"/>
      <c r="T10" s="209"/>
      <c r="U10" s="209"/>
      <c r="V10" s="209"/>
      <c r="W10" s="209"/>
      <c r="X10" s="209"/>
      <c r="Y10" s="209"/>
      <c r="Z10" s="209"/>
      <c r="AA10" s="43"/>
    </row>
    <row r="11" spans="1:27" ht="48" customHeight="1" thickBot="1" x14ac:dyDescent="0.4">
      <c r="A11" s="6" t="s">
        <v>4</v>
      </c>
      <c r="B11" s="5" t="s">
        <v>630</v>
      </c>
      <c r="C11" s="3" t="s">
        <v>3</v>
      </c>
      <c r="D11" s="216" t="s">
        <v>590</v>
      </c>
      <c r="E11" s="217">
        <v>8.4429999999999996</v>
      </c>
      <c r="F11" s="217" t="s">
        <v>591</v>
      </c>
      <c r="G11" s="218">
        <v>2.367</v>
      </c>
      <c r="H11" s="215"/>
      <c r="I11" s="210"/>
      <c r="J11" s="211"/>
      <c r="K11" s="209"/>
      <c r="L11" s="209"/>
      <c r="M11" s="209"/>
      <c r="N11" s="209"/>
      <c r="O11" s="209"/>
      <c r="P11" s="209"/>
      <c r="Q11" s="209"/>
      <c r="R11" s="209"/>
      <c r="S11" s="209"/>
      <c r="T11" s="209"/>
      <c r="U11" s="209"/>
      <c r="V11" s="209"/>
      <c r="W11" s="209"/>
      <c r="X11" s="209"/>
      <c r="Y11" s="209"/>
      <c r="Z11" s="209"/>
      <c r="AA11" s="45"/>
    </row>
    <row r="12" spans="1:27" ht="19.5" customHeight="1" thickBot="1" x14ac:dyDescent="0.4">
      <c r="A12" s="12" t="s">
        <v>49</v>
      </c>
      <c r="B12" s="17" t="s">
        <v>134</v>
      </c>
      <c r="C12" s="3"/>
      <c r="D12" s="216" t="s">
        <v>592</v>
      </c>
      <c r="E12" s="217">
        <v>5.7329999999999997</v>
      </c>
      <c r="F12" s="217" t="s">
        <v>593</v>
      </c>
      <c r="G12" s="218">
        <v>0</v>
      </c>
      <c r="H12" s="215"/>
      <c r="I12" s="80"/>
      <c r="J12" s="80"/>
      <c r="M12" s="209"/>
      <c r="N12" s="209"/>
      <c r="O12" s="209"/>
      <c r="P12" s="209"/>
      <c r="Q12" s="209"/>
      <c r="R12" s="209"/>
      <c r="S12" s="209"/>
      <c r="T12" s="209"/>
      <c r="U12" s="209"/>
      <c r="V12" s="209"/>
      <c r="W12" s="209"/>
      <c r="X12" s="209"/>
      <c r="Y12" s="209"/>
      <c r="Z12" s="209"/>
      <c r="AA12" s="43"/>
    </row>
    <row r="13" spans="1:27" ht="15" customHeight="1" thickBot="1" x14ac:dyDescent="0.4">
      <c r="A13" s="12" t="s">
        <v>50</v>
      </c>
      <c r="B13" s="17" t="s">
        <v>134</v>
      </c>
      <c r="C13" s="3"/>
      <c r="D13" s="216" t="s">
        <v>594</v>
      </c>
      <c r="E13" s="217">
        <v>13.983000000000001</v>
      </c>
      <c r="F13" s="217" t="s">
        <v>595</v>
      </c>
      <c r="G13" s="218">
        <v>7.2889999999999997</v>
      </c>
      <c r="H13" s="215"/>
      <c r="I13" s="210"/>
      <c r="J13" s="211"/>
      <c r="K13" s="209"/>
      <c r="L13" s="209"/>
      <c r="M13" s="209"/>
      <c r="N13" s="209"/>
      <c r="O13" s="209"/>
      <c r="P13" s="209"/>
      <c r="Q13" s="209"/>
      <c r="R13" s="209"/>
      <c r="S13" s="209"/>
      <c r="T13" s="209"/>
      <c r="U13" s="209"/>
      <c r="V13" s="209"/>
      <c r="W13" s="209"/>
      <c r="X13" s="209"/>
      <c r="Y13" s="209"/>
      <c r="Z13" s="209"/>
      <c r="AA13" s="43"/>
    </row>
    <row r="14" spans="1:27" ht="50.25" customHeight="1" thickBot="1" x14ac:dyDescent="0.4">
      <c r="A14" s="12" t="s">
        <v>51</v>
      </c>
      <c r="B14" s="108" t="s">
        <v>458</v>
      </c>
      <c r="C14" s="3" t="s">
        <v>52</v>
      </c>
      <c r="D14" s="216" t="s">
        <v>596</v>
      </c>
      <c r="E14" s="217">
        <v>17.309000000000001</v>
      </c>
      <c r="F14" s="217" t="s">
        <v>597</v>
      </c>
      <c r="G14" s="218">
        <v>9.6999999999999993</v>
      </c>
      <c r="H14" s="215"/>
      <c r="I14" s="80"/>
      <c r="J14" s="80"/>
      <c r="M14" s="209"/>
      <c r="N14" s="209"/>
      <c r="O14" s="209"/>
      <c r="P14" s="209"/>
      <c r="Q14" s="209"/>
      <c r="R14" s="209"/>
      <c r="S14" s="209"/>
      <c r="T14" s="209"/>
      <c r="U14" s="209"/>
      <c r="V14" s="209"/>
      <c r="W14" s="209"/>
      <c r="X14" s="209"/>
      <c r="Y14" s="209"/>
      <c r="Z14" s="209"/>
      <c r="AA14" s="43"/>
    </row>
    <row r="15" spans="1:27" ht="21.75" customHeight="1" thickBot="1" x14ac:dyDescent="0.4">
      <c r="A15" s="12" t="s">
        <v>53</v>
      </c>
      <c r="B15" s="24" t="s">
        <v>397</v>
      </c>
      <c r="C15" s="3"/>
      <c r="D15" s="216" t="s">
        <v>598</v>
      </c>
      <c r="E15" s="217">
        <v>3.2370000000000001</v>
      </c>
      <c r="F15" s="217" t="s">
        <v>599</v>
      </c>
      <c r="G15" s="218">
        <v>0</v>
      </c>
      <c r="H15" s="215"/>
      <c r="I15" s="210"/>
      <c r="J15" s="211"/>
      <c r="K15" s="209"/>
      <c r="L15" s="209"/>
      <c r="M15" s="209"/>
      <c r="N15" s="209"/>
      <c r="O15" s="209"/>
      <c r="P15" s="209"/>
      <c r="Q15" s="209"/>
      <c r="R15" s="209"/>
      <c r="S15" s="209"/>
      <c r="T15" s="209"/>
      <c r="U15" s="209"/>
      <c r="V15" s="209"/>
      <c r="W15" s="209"/>
      <c r="X15" s="209"/>
      <c r="Y15" s="209"/>
      <c r="Z15" s="209"/>
      <c r="AA15" s="43"/>
    </row>
    <row r="16" spans="1:27" ht="15" thickBot="1" x14ac:dyDescent="0.4">
      <c r="A16" s="89" t="s">
        <v>41</v>
      </c>
      <c r="B16" s="407" t="s">
        <v>134</v>
      </c>
      <c r="D16" s="216" t="s">
        <v>600</v>
      </c>
      <c r="E16" s="217">
        <v>8.5690000000000008</v>
      </c>
      <c r="F16" s="217" t="s">
        <v>601</v>
      </c>
      <c r="G16" s="218">
        <v>3.3570000000000002</v>
      </c>
      <c r="H16" s="215"/>
      <c r="I16" s="80"/>
      <c r="J16" s="80"/>
      <c r="M16" s="209"/>
      <c r="N16" s="209"/>
      <c r="O16" s="209"/>
      <c r="P16" s="209"/>
      <c r="Q16" s="209"/>
      <c r="R16" s="209"/>
      <c r="S16" s="209"/>
      <c r="T16" s="209"/>
      <c r="U16" s="209"/>
      <c r="V16" s="209"/>
      <c r="W16" s="209"/>
      <c r="X16" s="209"/>
      <c r="Y16" s="209"/>
      <c r="Z16" s="209"/>
      <c r="AA16" s="43"/>
    </row>
    <row r="17" spans="1:27" ht="60.75" customHeight="1" thickBot="1" x14ac:dyDescent="0.4">
      <c r="A17" s="89" t="s">
        <v>7</v>
      </c>
      <c r="B17" s="408"/>
      <c r="C17" s="3" t="s">
        <v>21</v>
      </c>
      <c r="D17" s="216" t="s">
        <v>602</v>
      </c>
      <c r="E17" s="217">
        <v>15.667</v>
      </c>
      <c r="F17" s="217" t="s">
        <v>603</v>
      </c>
      <c r="G17" s="218">
        <v>4.4980000000000002</v>
      </c>
      <c r="H17" s="215"/>
      <c r="I17" s="210"/>
      <c r="J17" s="211"/>
      <c r="K17" s="209"/>
      <c r="L17" s="209"/>
      <c r="M17" s="209"/>
      <c r="N17" s="209"/>
      <c r="O17" s="209"/>
      <c r="P17" s="209"/>
      <c r="Q17" s="209"/>
      <c r="R17" s="209"/>
      <c r="S17" s="209"/>
      <c r="T17" s="209"/>
      <c r="U17" s="209"/>
      <c r="V17" s="209"/>
      <c r="W17" s="209"/>
      <c r="X17" s="209"/>
      <c r="Y17" s="209"/>
      <c r="Z17" s="209"/>
      <c r="AA17" s="43"/>
    </row>
    <row r="18" spans="1:27" ht="15" thickBot="1" x14ac:dyDescent="0.4">
      <c r="A18" s="89" t="s">
        <v>72</v>
      </c>
      <c r="B18" s="89"/>
      <c r="C18" s="3" t="s">
        <v>73</v>
      </c>
      <c r="D18" s="216" t="s">
        <v>604</v>
      </c>
      <c r="E18" s="217">
        <v>12.013999999999999</v>
      </c>
      <c r="F18" s="217" t="s">
        <v>605</v>
      </c>
      <c r="G18" s="218">
        <v>3.0510000000000002</v>
      </c>
      <c r="H18" s="215"/>
      <c r="I18" s="80"/>
      <c r="J18" s="80"/>
      <c r="M18" s="209"/>
      <c r="N18" s="209"/>
      <c r="O18" s="209"/>
      <c r="P18" s="209"/>
      <c r="Q18" s="209"/>
      <c r="R18" s="209"/>
      <c r="S18" s="209"/>
      <c r="T18" s="209"/>
      <c r="U18" s="209"/>
      <c r="V18" s="209"/>
      <c r="W18" s="209"/>
      <c r="X18" s="209"/>
      <c r="Y18" s="209"/>
      <c r="Z18" s="209"/>
      <c r="AA18" s="43"/>
    </row>
    <row r="19" spans="1:27" ht="15" thickBot="1" x14ac:dyDescent="0.4">
      <c r="A19" s="89" t="s">
        <v>68</v>
      </c>
      <c r="B19" s="90"/>
      <c r="C19" s="3" t="s">
        <v>69</v>
      </c>
      <c r="D19" s="216" t="s">
        <v>606</v>
      </c>
      <c r="E19" s="217">
        <v>13.087</v>
      </c>
      <c r="F19" s="217" t="s">
        <v>607</v>
      </c>
      <c r="G19" s="218">
        <v>11.484999999999999</v>
      </c>
      <c r="H19" s="215"/>
      <c r="I19" s="210"/>
      <c r="J19" s="211"/>
      <c r="K19" s="209"/>
      <c r="L19" s="209"/>
      <c r="M19" s="209"/>
      <c r="N19" s="209"/>
      <c r="O19" s="209"/>
      <c r="P19" s="209"/>
      <c r="Q19" s="209"/>
      <c r="R19" s="209"/>
      <c r="S19" s="209"/>
      <c r="T19" s="209"/>
      <c r="U19" s="209"/>
      <c r="V19" s="209"/>
      <c r="W19" s="209"/>
      <c r="X19" s="209"/>
      <c r="Y19" s="209"/>
      <c r="Z19" s="209"/>
      <c r="AA19" s="43"/>
    </row>
    <row r="20" spans="1:27" ht="21" customHeight="1" thickBot="1" x14ac:dyDescent="0.4">
      <c r="A20" s="89" t="s">
        <v>67</v>
      </c>
      <c r="B20" s="89"/>
      <c r="C20" s="3" t="s">
        <v>70</v>
      </c>
      <c r="D20" s="216" t="s">
        <v>608</v>
      </c>
      <c r="E20" s="217">
        <v>11.967000000000001</v>
      </c>
      <c r="F20" s="217" t="s">
        <v>609</v>
      </c>
      <c r="G20" s="218">
        <v>0</v>
      </c>
      <c r="H20" s="215"/>
      <c r="I20" s="80"/>
      <c r="J20" s="80"/>
      <c r="M20" s="209"/>
      <c r="N20" s="209"/>
      <c r="O20" s="209"/>
      <c r="P20" s="209"/>
      <c r="Q20" s="209"/>
      <c r="R20" s="209"/>
      <c r="S20" s="209"/>
      <c r="T20" s="209"/>
      <c r="U20" s="209"/>
      <c r="V20" s="209"/>
      <c r="W20" s="209"/>
      <c r="X20" s="209"/>
      <c r="Y20" s="209"/>
      <c r="Z20" s="209"/>
      <c r="AA20" s="43"/>
    </row>
    <row r="21" spans="1:27" ht="48.75" customHeight="1" thickBot="1" x14ac:dyDescent="0.4">
      <c r="A21" s="5" t="s">
        <v>98</v>
      </c>
      <c r="B21" s="91" t="s">
        <v>134</v>
      </c>
      <c r="C21" s="3" t="s">
        <v>58</v>
      </c>
      <c r="D21" s="216" t="s">
        <v>610</v>
      </c>
      <c r="E21" s="217">
        <v>18.774000000000001</v>
      </c>
      <c r="F21" s="217" t="s">
        <v>611</v>
      </c>
      <c r="G21" s="218">
        <v>12.333</v>
      </c>
      <c r="H21" s="215"/>
      <c r="I21" s="210"/>
      <c r="J21" s="211"/>
      <c r="K21" s="209"/>
      <c r="L21" s="209"/>
      <c r="M21" s="209"/>
      <c r="N21" s="209"/>
      <c r="O21" s="209"/>
      <c r="P21" s="209"/>
      <c r="Q21" s="209"/>
      <c r="R21" s="209"/>
      <c r="S21" s="209"/>
      <c r="T21" s="209"/>
      <c r="U21" s="209"/>
      <c r="V21" s="209"/>
      <c r="W21" s="209"/>
      <c r="X21" s="209"/>
      <c r="Y21" s="209"/>
      <c r="Z21" s="209"/>
      <c r="AA21" s="43"/>
    </row>
    <row r="22" spans="1:27" s="2" customFormat="1" x14ac:dyDescent="0.35">
      <c r="A22" s="6" t="s">
        <v>5</v>
      </c>
      <c r="B22" s="22">
        <v>3000000</v>
      </c>
      <c r="C22" s="3" t="s">
        <v>6</v>
      </c>
      <c r="D22" s="225" t="s">
        <v>612</v>
      </c>
      <c r="E22" s="226">
        <v>1.357</v>
      </c>
      <c r="F22" s="226" t="s">
        <v>204</v>
      </c>
      <c r="G22" s="227">
        <v>1.357</v>
      </c>
      <c r="H22" s="215"/>
      <c r="I22" s="80"/>
      <c r="J22" s="80"/>
      <c r="K22"/>
      <c r="L22"/>
      <c r="M22" s="209"/>
      <c r="N22" s="209"/>
      <c r="O22" s="209"/>
      <c r="P22" s="209"/>
      <c r="Q22" s="209"/>
      <c r="R22" s="209"/>
      <c r="S22" s="209"/>
      <c r="T22" s="209"/>
      <c r="U22" s="209"/>
      <c r="V22" s="209"/>
      <c r="W22" s="209"/>
      <c r="X22" s="209"/>
      <c r="Y22" s="209"/>
      <c r="Z22" s="209"/>
      <c r="AA22" s="43"/>
    </row>
    <row r="23" spans="1:27" s="2" customFormat="1" ht="34.5" customHeight="1" x14ac:dyDescent="0.35">
      <c r="A23" s="5" t="s">
        <v>55</v>
      </c>
      <c r="B23" s="23" t="s">
        <v>191</v>
      </c>
      <c r="C23" s="3" t="s">
        <v>54</v>
      </c>
      <c r="D23" s="221"/>
      <c r="E23" s="222"/>
      <c r="F23" s="222"/>
      <c r="G23" s="223"/>
      <c r="H23" s="220"/>
      <c r="I23" s="210"/>
      <c r="J23" s="211"/>
      <c r="K23" s="209"/>
      <c r="L23" s="209"/>
      <c r="M23" s="209"/>
      <c r="N23" s="209"/>
      <c r="O23" s="209"/>
      <c r="P23" s="209"/>
      <c r="Q23" s="209"/>
      <c r="R23" s="209"/>
      <c r="S23" s="209"/>
      <c r="T23" s="209"/>
      <c r="U23" s="209"/>
      <c r="V23" s="209"/>
      <c r="W23" s="209"/>
      <c r="X23" s="209"/>
      <c r="Y23" s="209"/>
      <c r="Z23" s="209"/>
      <c r="AA23" s="43"/>
    </row>
    <row r="24" spans="1:27" ht="30.75" customHeight="1" x14ac:dyDescent="0.35">
      <c r="A24" s="5" t="s">
        <v>56</v>
      </c>
      <c r="B24" s="22"/>
      <c r="C24" s="3" t="s">
        <v>57</v>
      </c>
      <c r="D24" s="221"/>
      <c r="E24" s="222"/>
      <c r="F24" s="222"/>
      <c r="G24" s="223"/>
      <c r="H24" s="220"/>
      <c r="I24" s="80"/>
      <c r="J24" s="80"/>
      <c r="M24" s="209"/>
      <c r="N24" s="209"/>
      <c r="O24" s="209"/>
      <c r="P24" s="209"/>
      <c r="Q24" s="209"/>
      <c r="R24" s="209"/>
      <c r="S24" s="209"/>
      <c r="T24" s="209"/>
      <c r="U24" s="209"/>
      <c r="V24" s="209"/>
      <c r="W24" s="209"/>
      <c r="X24" s="209"/>
      <c r="Y24" s="209"/>
      <c r="Z24" s="209"/>
      <c r="AA24" s="43"/>
    </row>
    <row r="25" spans="1:27" s="2" customFormat="1" x14ac:dyDescent="0.35">
      <c r="A25" s="18"/>
      <c r="B25" s="19"/>
      <c r="C25" s="3"/>
      <c r="D25" s="224"/>
      <c r="E25" s="80"/>
      <c r="F25" s="80"/>
      <c r="G25" s="80"/>
      <c r="H25"/>
      <c r="I25" s="210"/>
      <c r="J25" s="211"/>
      <c r="K25" s="209"/>
      <c r="L25" s="209"/>
      <c r="M25" s="209"/>
      <c r="N25" s="209"/>
      <c r="O25" s="209"/>
      <c r="P25" s="209"/>
      <c r="Q25" s="209"/>
      <c r="R25" s="209"/>
      <c r="S25" s="209"/>
      <c r="T25" s="209"/>
      <c r="U25" s="209"/>
      <c r="V25" s="209"/>
      <c r="W25" s="209"/>
      <c r="X25" s="209"/>
      <c r="Y25" s="209"/>
      <c r="Z25" s="209"/>
      <c r="AA25" s="43"/>
    </row>
    <row r="26" spans="1:27" ht="24" customHeight="1" thickBot="1" x14ac:dyDescent="0.4">
      <c r="A26" s="364" t="s">
        <v>71</v>
      </c>
      <c r="B26" s="364"/>
      <c r="D26" s="219" t="s">
        <v>613</v>
      </c>
      <c r="E26"/>
      <c r="F26"/>
      <c r="G26"/>
      <c r="H26"/>
      <c r="I26" s="80"/>
      <c r="J26" s="80"/>
      <c r="M26" s="209"/>
      <c r="N26" s="209"/>
      <c r="O26" s="209"/>
      <c r="P26" s="209"/>
      <c r="Q26" s="209"/>
      <c r="R26" s="209"/>
      <c r="S26" s="209"/>
      <c r="T26" s="209"/>
      <c r="U26" s="209"/>
      <c r="V26" s="209"/>
      <c r="W26" s="209"/>
      <c r="X26" s="209"/>
      <c r="Y26" s="209"/>
      <c r="Z26" s="209"/>
      <c r="AA26" s="43"/>
    </row>
    <row r="27" spans="1:27" x14ac:dyDescent="0.35">
      <c r="A27" s="5" t="s">
        <v>28</v>
      </c>
      <c r="B27" s="5" t="s">
        <v>361</v>
      </c>
      <c r="D27" s="454" t="s">
        <v>585</v>
      </c>
      <c r="E27" s="454" t="s">
        <v>614</v>
      </c>
      <c r="F27" s="454" t="s">
        <v>587</v>
      </c>
      <c r="G27" s="213" t="s">
        <v>615</v>
      </c>
      <c r="H27" s="215"/>
      <c r="I27" s="210"/>
      <c r="J27" s="211"/>
      <c r="K27" s="209"/>
      <c r="L27" s="209"/>
      <c r="M27" s="209"/>
      <c r="N27" s="209"/>
      <c r="O27" s="209"/>
      <c r="P27" s="209"/>
      <c r="Q27" s="209"/>
      <c r="R27" s="209"/>
      <c r="S27" s="209"/>
      <c r="T27" s="209"/>
      <c r="U27" s="209"/>
      <c r="V27" s="209"/>
      <c r="W27" s="209"/>
      <c r="X27" s="209"/>
      <c r="Y27" s="209"/>
      <c r="Z27" s="209"/>
      <c r="AA27" s="43"/>
    </row>
    <row r="28" spans="1:27" ht="15" thickBot="1" x14ac:dyDescent="0.4">
      <c r="A28" s="5" t="s">
        <v>29</v>
      </c>
      <c r="B28" s="5"/>
      <c r="D28" s="455"/>
      <c r="E28" s="455"/>
      <c r="F28" s="455"/>
      <c r="G28" s="214" t="s">
        <v>589</v>
      </c>
      <c r="H28" s="215"/>
      <c r="I28" s="80"/>
      <c r="J28" s="80"/>
      <c r="M28" s="209"/>
      <c r="N28" s="209"/>
      <c r="O28" s="209"/>
      <c r="P28" s="209"/>
      <c r="Q28" s="209"/>
      <c r="R28" s="209"/>
      <c r="S28" s="209"/>
      <c r="T28" s="209"/>
      <c r="U28" s="209"/>
      <c r="V28" s="209"/>
      <c r="W28" s="209"/>
      <c r="X28" s="209"/>
      <c r="Y28" s="209"/>
      <c r="Z28" s="209"/>
      <c r="AA28" s="43"/>
    </row>
    <row r="29" spans="1:27" ht="39.75" customHeight="1" thickBot="1" x14ac:dyDescent="0.4">
      <c r="A29" s="5" t="s">
        <v>30</v>
      </c>
      <c r="B29" s="23"/>
      <c r="C29" s="1" t="s">
        <v>43</v>
      </c>
      <c r="D29" s="216" t="s">
        <v>590</v>
      </c>
      <c r="E29" s="217">
        <v>6.6790000000000003</v>
      </c>
      <c r="F29" s="217" t="s">
        <v>616</v>
      </c>
      <c r="G29" s="217">
        <v>0</v>
      </c>
      <c r="H29" s="215"/>
      <c r="I29" s="210"/>
      <c r="J29" s="211"/>
      <c r="K29" s="209"/>
      <c r="L29" s="209"/>
      <c r="M29" s="209"/>
      <c r="N29" s="209"/>
      <c r="O29" s="209"/>
      <c r="P29" s="209"/>
      <c r="Q29" s="209"/>
      <c r="R29" s="209"/>
      <c r="S29" s="209"/>
      <c r="T29" s="209"/>
      <c r="U29" s="209"/>
      <c r="V29" s="209"/>
      <c r="W29" s="209"/>
      <c r="X29" s="209"/>
      <c r="Y29" s="209"/>
      <c r="Z29" s="209"/>
      <c r="AA29" s="43"/>
    </row>
    <row r="30" spans="1:27" ht="15" thickBot="1" x14ac:dyDescent="0.4">
      <c r="A30" s="5" t="s">
        <v>44</v>
      </c>
      <c r="B30" s="5"/>
      <c r="D30" s="216" t="s">
        <v>592</v>
      </c>
      <c r="E30" s="217">
        <v>6.5590000000000002</v>
      </c>
      <c r="F30" s="217" t="s">
        <v>617</v>
      </c>
      <c r="G30" s="217">
        <v>0</v>
      </c>
      <c r="H30" s="215"/>
      <c r="I30" s="80"/>
      <c r="J30" s="80"/>
      <c r="M30" s="209"/>
      <c r="N30" s="209"/>
      <c r="O30" s="209"/>
      <c r="P30" s="209"/>
      <c r="Q30" s="209"/>
      <c r="R30" s="209"/>
      <c r="S30" s="209"/>
      <c r="T30" s="209"/>
      <c r="U30" s="209"/>
      <c r="V30" s="209"/>
      <c r="W30" s="209"/>
      <c r="X30" s="209"/>
      <c r="Y30" s="209"/>
      <c r="Z30" s="209"/>
      <c r="AA30" s="43"/>
    </row>
    <row r="31" spans="1:27" ht="15" thickBot="1" x14ac:dyDescent="0.4">
      <c r="A31" s="5" t="s">
        <v>47</v>
      </c>
      <c r="B31" s="5"/>
      <c r="D31" s="216" t="s">
        <v>594</v>
      </c>
      <c r="E31" s="217">
        <v>13.116</v>
      </c>
      <c r="F31" s="217" t="s">
        <v>618</v>
      </c>
      <c r="G31" s="217">
        <v>0</v>
      </c>
      <c r="H31" s="215"/>
      <c r="I31" s="210"/>
      <c r="J31" s="211"/>
      <c r="K31" s="209"/>
      <c r="L31" s="209"/>
      <c r="M31" s="209"/>
      <c r="N31" s="209"/>
      <c r="O31" s="209"/>
      <c r="P31" s="209"/>
      <c r="Q31" s="209"/>
      <c r="R31" s="209"/>
      <c r="S31" s="209"/>
      <c r="T31" s="209"/>
      <c r="U31" s="209"/>
      <c r="V31" s="209"/>
      <c r="W31" s="209"/>
      <c r="X31" s="209"/>
      <c r="Y31" s="209"/>
      <c r="Z31" s="209"/>
      <c r="AA31" s="43"/>
    </row>
    <row r="32" spans="1:27" ht="15" thickBot="1" x14ac:dyDescent="0.4">
      <c r="A32" s="5" t="s">
        <v>45</v>
      </c>
      <c r="B32" s="5"/>
      <c r="D32" s="216" t="s">
        <v>596</v>
      </c>
      <c r="E32" s="217">
        <v>16.722000000000001</v>
      </c>
      <c r="F32" s="217" t="s">
        <v>619</v>
      </c>
      <c r="G32" s="217">
        <v>0</v>
      </c>
      <c r="H32" s="215"/>
      <c r="I32" s="80"/>
      <c r="J32" s="80"/>
      <c r="M32" s="209"/>
      <c r="N32" s="209"/>
      <c r="O32" s="209"/>
      <c r="P32" s="209"/>
      <c r="Q32" s="209"/>
      <c r="R32" s="209"/>
      <c r="S32" s="209"/>
      <c r="T32" s="209"/>
      <c r="U32" s="209"/>
      <c r="V32" s="209"/>
      <c r="W32" s="209"/>
      <c r="X32" s="209"/>
      <c r="Y32" s="209"/>
      <c r="Z32" s="209"/>
      <c r="AA32" s="43"/>
    </row>
    <row r="33" spans="1:12" ht="15" thickBot="1" x14ac:dyDescent="0.4">
      <c r="A33" s="5" t="s">
        <v>46</v>
      </c>
      <c r="B33" s="5"/>
      <c r="D33" s="216" t="s">
        <v>598</v>
      </c>
      <c r="E33" s="217">
        <v>5.2789999999999999</v>
      </c>
      <c r="F33" s="217" t="s">
        <v>599</v>
      </c>
      <c r="G33" s="217">
        <v>0</v>
      </c>
      <c r="H33" s="215"/>
      <c r="I33" s="210"/>
      <c r="J33" s="211"/>
      <c r="K33" s="209"/>
      <c r="L33" s="209"/>
    </row>
    <row r="34" spans="1:12" s="2" customFormat="1" ht="18" customHeight="1" thickBot="1" x14ac:dyDescent="0.4">
      <c r="A34" s="93"/>
      <c r="B34" s="94"/>
      <c r="C34" s="3"/>
      <c r="D34" s="216" t="s">
        <v>600</v>
      </c>
      <c r="E34" s="217">
        <v>8.7810000000000006</v>
      </c>
      <c r="F34" s="217" t="s">
        <v>601</v>
      </c>
      <c r="G34" s="217">
        <v>0</v>
      </c>
      <c r="H34" s="215"/>
      <c r="I34" s="80"/>
      <c r="J34" s="80"/>
      <c r="K34"/>
      <c r="L34"/>
    </row>
    <row r="35" spans="1:12" ht="15" thickBot="1" x14ac:dyDescent="0.4">
      <c r="A35" s="80"/>
      <c r="B35" s="80"/>
      <c r="D35" s="216" t="s">
        <v>602</v>
      </c>
      <c r="E35" s="217">
        <v>17.021999999999998</v>
      </c>
      <c r="F35" s="217" t="s">
        <v>620</v>
      </c>
      <c r="G35" s="217">
        <v>0</v>
      </c>
      <c r="H35" s="215"/>
      <c r="I35" s="80"/>
      <c r="J35" s="80"/>
    </row>
    <row r="36" spans="1:12" ht="15" thickBot="1" x14ac:dyDescent="0.4">
      <c r="A36" s="80"/>
      <c r="B36" s="80"/>
      <c r="D36" s="216" t="s">
        <v>604</v>
      </c>
      <c r="E36" s="217">
        <v>8.8040000000000003</v>
      </c>
      <c r="F36" s="217" t="s">
        <v>621</v>
      </c>
      <c r="G36" s="217">
        <v>0</v>
      </c>
      <c r="H36" s="215"/>
    </row>
    <row r="37" spans="1:12" ht="15" thickBot="1" x14ac:dyDescent="0.4">
      <c r="D37" s="216" t="s">
        <v>622</v>
      </c>
      <c r="E37" s="217">
        <v>15.315</v>
      </c>
      <c r="F37" s="217" t="s">
        <v>623</v>
      </c>
      <c r="G37" s="217">
        <v>3.5190000000000001</v>
      </c>
      <c r="H37" s="215"/>
    </row>
    <row r="38" spans="1:12" ht="15" thickBot="1" x14ac:dyDescent="0.4">
      <c r="D38" s="216" t="s">
        <v>608</v>
      </c>
      <c r="E38" s="217">
        <v>14.015000000000001</v>
      </c>
      <c r="F38" s="217" t="s">
        <v>624</v>
      </c>
      <c r="G38" s="217">
        <v>0</v>
      </c>
      <c r="H38" s="215"/>
    </row>
    <row r="39" spans="1:12" ht="15" thickBot="1" x14ac:dyDescent="0.4">
      <c r="C39" s="124"/>
      <c r="D39" s="216" t="s">
        <v>610</v>
      </c>
      <c r="E39" s="217">
        <v>14.88</v>
      </c>
      <c r="F39" s="217" t="s">
        <v>625</v>
      </c>
      <c r="G39" s="217">
        <v>2.819</v>
      </c>
      <c r="H39" s="215"/>
    </row>
    <row r="40" spans="1:12" ht="15" thickBot="1" x14ac:dyDescent="0.4">
      <c r="D40" s="216" t="s">
        <v>626</v>
      </c>
      <c r="E40" s="217">
        <v>10.971</v>
      </c>
      <c r="F40" s="217" t="s">
        <v>627</v>
      </c>
      <c r="G40" s="217">
        <v>0</v>
      </c>
      <c r="H40" s="215"/>
    </row>
    <row r="58" spans="1:8" x14ac:dyDescent="0.35">
      <c r="A58" s="92"/>
      <c r="B58" s="80"/>
      <c r="C58"/>
      <c r="E58"/>
      <c r="F58"/>
      <c r="G58"/>
      <c r="H58"/>
    </row>
  </sheetData>
  <mergeCells count="10">
    <mergeCell ref="D27:D28"/>
    <mergeCell ref="E27:E28"/>
    <mergeCell ref="F27:F28"/>
    <mergeCell ref="D1:H1"/>
    <mergeCell ref="A26:B26"/>
    <mergeCell ref="A6:B6"/>
    <mergeCell ref="B16:B17"/>
    <mergeCell ref="D9:D10"/>
    <mergeCell ref="E9:E10"/>
    <mergeCell ref="F9:F10"/>
  </mergeCells>
  <pageMargins left="0.7" right="0.7" top="0.75" bottom="0.75" header="0.3" footer="0.3"/>
  <pageSetup orientation="portrait" verticalDpi="2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58"/>
  <sheetViews>
    <sheetView zoomScale="80" zoomScaleNormal="80" workbookViewId="0"/>
  </sheetViews>
  <sheetFormatPr defaultRowHeight="14.5" x14ac:dyDescent="0.35"/>
  <cols>
    <col min="1" max="1" width="63.6328125" customWidth="1"/>
    <col min="2" max="2" width="73.453125" customWidth="1"/>
    <col min="3" max="3" width="44.453125" style="1" customWidth="1"/>
    <col min="5" max="5" width="8.90625" style="26"/>
    <col min="6" max="6" width="14.453125" style="26" customWidth="1"/>
    <col min="7" max="7" width="15.453125" style="26" customWidth="1"/>
    <col min="8" max="8" width="18" style="26" customWidth="1"/>
    <col min="9" max="9" width="15.6328125" customWidth="1"/>
    <col min="16" max="16" width="12.6328125" style="135" customWidth="1"/>
  </cols>
  <sheetData>
    <row r="1" spans="1:27" ht="60" customHeight="1" x14ac:dyDescent="0.45">
      <c r="A1" s="122" t="s">
        <v>579</v>
      </c>
      <c r="B1" s="52"/>
      <c r="C1" s="365" t="s">
        <v>649</v>
      </c>
      <c r="D1" s="366"/>
      <c r="E1" s="366"/>
      <c r="F1" s="366"/>
      <c r="G1" s="367"/>
    </row>
    <row r="2" spans="1:27" x14ac:dyDescent="0.35">
      <c r="A2" s="238">
        <v>43252</v>
      </c>
    </row>
    <row r="3" spans="1:27" ht="15" customHeight="1" x14ac:dyDescent="0.35">
      <c r="A3" s="4" t="s">
        <v>8</v>
      </c>
      <c r="B3" s="4"/>
    </row>
    <row r="4" spans="1:27" ht="15" customHeight="1" x14ac:dyDescent="0.35">
      <c r="A4" s="15" t="s">
        <v>9</v>
      </c>
      <c r="B4" s="15"/>
      <c r="E4" s="26" t="s">
        <v>414</v>
      </c>
    </row>
    <row r="5" spans="1:27" x14ac:dyDescent="0.35">
      <c r="C5" s="1" t="s">
        <v>31</v>
      </c>
    </row>
    <row r="6" spans="1:27" x14ac:dyDescent="0.35">
      <c r="A6" s="368" t="s">
        <v>10</v>
      </c>
      <c r="B6" s="369"/>
      <c r="C6" s="3"/>
    </row>
    <row r="7" spans="1:27" ht="21" customHeight="1" x14ac:dyDescent="0.35">
      <c r="A7" s="6" t="s">
        <v>0</v>
      </c>
      <c r="B7" s="6" t="s">
        <v>579</v>
      </c>
      <c r="C7" s="3"/>
    </row>
    <row r="8" spans="1:27" ht="157.5" customHeight="1" x14ac:dyDescent="0.35">
      <c r="A8" s="6" t="s">
        <v>2</v>
      </c>
      <c r="B8" s="96" t="s">
        <v>639</v>
      </c>
      <c r="C8" s="3"/>
      <c r="E8" s="370" t="s">
        <v>100</v>
      </c>
      <c r="F8" s="370"/>
      <c r="G8" s="370"/>
      <c r="H8" s="370"/>
      <c r="I8" s="370"/>
    </row>
    <row r="9" spans="1:27" ht="137.25" customHeight="1" x14ac:dyDescent="0.35">
      <c r="A9" s="6" t="s">
        <v>238</v>
      </c>
      <c r="B9" s="242" t="s">
        <v>638</v>
      </c>
      <c r="C9" s="3"/>
      <c r="E9" s="208"/>
      <c r="F9" s="208"/>
      <c r="G9" s="208"/>
      <c r="H9" s="208"/>
      <c r="I9" s="208"/>
    </row>
    <row r="10" spans="1:27" ht="15" thickBot="1" x14ac:dyDescent="0.4">
      <c r="A10" s="6" t="s">
        <v>1</v>
      </c>
      <c r="B10" s="174"/>
      <c r="C10" s="3" t="s">
        <v>48</v>
      </c>
      <c r="E10" s="371" t="s">
        <v>53</v>
      </c>
      <c r="F10" s="372"/>
      <c r="G10" s="372"/>
      <c r="H10" s="373"/>
      <c r="I10" s="5" t="str">
        <f>B15</f>
        <v>n/A  this is not load driven project</v>
      </c>
      <c r="J10" t="s">
        <v>74</v>
      </c>
      <c r="P10" s="43" t="s">
        <v>76</v>
      </c>
      <c r="Q10" s="43"/>
      <c r="R10" s="43"/>
      <c r="S10" s="43"/>
      <c r="T10" s="43"/>
      <c r="U10" s="43"/>
      <c r="V10" s="43"/>
      <c r="W10" s="43"/>
      <c r="X10" s="43"/>
      <c r="Y10" s="43"/>
      <c r="Z10" s="43"/>
      <c r="AA10" s="43"/>
    </row>
    <row r="11" spans="1:27" ht="48" customHeight="1" thickBot="1" x14ac:dyDescent="0.4">
      <c r="A11" s="6" t="s">
        <v>4</v>
      </c>
      <c r="B11" s="6" t="s">
        <v>640</v>
      </c>
      <c r="C11" s="3" t="s">
        <v>3</v>
      </c>
      <c r="E11" s="37" t="s">
        <v>75</v>
      </c>
      <c r="F11" s="38" t="s">
        <v>147</v>
      </c>
      <c r="G11" s="38" t="s">
        <v>146</v>
      </c>
      <c r="H11" s="38" t="s">
        <v>90</v>
      </c>
      <c r="I11" s="38" t="s">
        <v>144</v>
      </c>
      <c r="J11" s="362" t="s">
        <v>92</v>
      </c>
      <c r="K11" s="374"/>
      <c r="L11" s="374"/>
      <c r="M11" s="374"/>
      <c r="N11" s="374"/>
      <c r="P11" s="43" t="s">
        <v>77</v>
      </c>
      <c r="Q11" s="48">
        <v>0.9</v>
      </c>
      <c r="R11" s="46">
        <v>0.8</v>
      </c>
      <c r="S11" s="46">
        <v>0.7</v>
      </c>
      <c r="T11" s="47">
        <v>0.6</v>
      </c>
      <c r="U11" s="48">
        <v>0.5</v>
      </c>
      <c r="V11" s="46">
        <v>0.4</v>
      </c>
      <c r="W11" s="46">
        <v>0.3</v>
      </c>
      <c r="X11" s="46">
        <v>0.2</v>
      </c>
      <c r="Y11" s="46">
        <v>0.1</v>
      </c>
      <c r="Z11" s="46">
        <v>0.05</v>
      </c>
      <c r="AA11" s="45">
        <v>18537</v>
      </c>
    </row>
    <row r="12" spans="1:27" ht="45" customHeight="1" x14ac:dyDescent="0.35">
      <c r="A12" s="12" t="s">
        <v>49</v>
      </c>
      <c r="B12" s="162" t="s">
        <v>642</v>
      </c>
      <c r="C12" s="3"/>
      <c r="E12" s="33">
        <v>2012</v>
      </c>
      <c r="F12" s="33"/>
      <c r="G12" s="33"/>
      <c r="H12" s="33"/>
      <c r="I12" s="5"/>
      <c r="J12" s="362"/>
      <c r="K12" s="374"/>
      <c r="L12" s="374"/>
      <c r="M12" s="374"/>
      <c r="N12" s="374"/>
      <c r="P12" s="43">
        <v>2011</v>
      </c>
      <c r="Q12" s="43">
        <v>1030</v>
      </c>
      <c r="R12" s="43">
        <v>1035</v>
      </c>
      <c r="S12" s="43">
        <v>1040</v>
      </c>
      <c r="T12" s="43">
        <v>1050</v>
      </c>
      <c r="U12" s="43">
        <v>1070</v>
      </c>
      <c r="V12" s="43">
        <v>1075</v>
      </c>
      <c r="W12" s="43">
        <v>1090</v>
      </c>
      <c r="X12" s="43">
        <v>1095</v>
      </c>
      <c r="Y12" s="43">
        <v>1110</v>
      </c>
      <c r="Z12" s="43">
        <v>1110</v>
      </c>
      <c r="AA12" s="43">
        <v>1.0373829999999999</v>
      </c>
    </row>
    <row r="13" spans="1:27" ht="15" customHeight="1" x14ac:dyDescent="0.35">
      <c r="A13" s="12" t="s">
        <v>50</v>
      </c>
      <c r="B13" s="11" t="s">
        <v>641</v>
      </c>
      <c r="C13" s="3"/>
      <c r="E13" s="33">
        <v>2013</v>
      </c>
      <c r="F13" s="33"/>
      <c r="G13" s="33"/>
      <c r="H13" s="33"/>
      <c r="I13" s="5"/>
      <c r="J13" s="375" t="s">
        <v>91</v>
      </c>
      <c r="K13" s="376"/>
      <c r="L13" s="376"/>
      <c r="M13" s="376"/>
      <c r="N13" s="376"/>
      <c r="P13" s="43">
        <v>2012</v>
      </c>
      <c r="Q13" s="43">
        <v>1050</v>
      </c>
      <c r="R13" s="43">
        <v>1055</v>
      </c>
      <c r="S13" s="43">
        <v>1060</v>
      </c>
      <c r="T13" s="43">
        <v>1070</v>
      </c>
      <c r="U13" s="43">
        <v>1090</v>
      </c>
      <c r="V13" s="43">
        <v>1095</v>
      </c>
      <c r="W13" s="43">
        <v>1115</v>
      </c>
      <c r="X13" s="43">
        <v>1120</v>
      </c>
      <c r="Y13" s="43">
        <v>1125</v>
      </c>
      <c r="Z13" s="43">
        <v>1135</v>
      </c>
      <c r="AA13" s="43">
        <v>1.0321100000000001</v>
      </c>
    </row>
    <row r="14" spans="1:27" x14ac:dyDescent="0.35">
      <c r="A14" s="12" t="s">
        <v>51</v>
      </c>
      <c r="B14" s="11"/>
      <c r="C14" s="3" t="s">
        <v>52</v>
      </c>
      <c r="E14" s="33">
        <v>2014</v>
      </c>
      <c r="F14" s="33"/>
      <c r="G14" s="33"/>
      <c r="H14" s="33"/>
      <c r="I14" s="5"/>
      <c r="J14" s="375"/>
      <c r="K14" s="376"/>
      <c r="L14" s="376"/>
      <c r="M14" s="376"/>
      <c r="N14" s="376"/>
      <c r="P14" s="43">
        <v>2013</v>
      </c>
      <c r="Q14" s="43">
        <v>1065</v>
      </c>
      <c r="R14" s="43">
        <v>1070</v>
      </c>
      <c r="S14" s="43">
        <v>1075</v>
      </c>
      <c r="T14" s="43">
        <v>1085</v>
      </c>
      <c r="U14" s="43">
        <v>1105</v>
      </c>
      <c r="V14" s="43">
        <v>1110</v>
      </c>
      <c r="W14" s="43">
        <v>1130</v>
      </c>
      <c r="X14" s="43">
        <v>1135</v>
      </c>
      <c r="Y14" s="43">
        <v>1150</v>
      </c>
      <c r="Z14" s="43">
        <v>1150</v>
      </c>
      <c r="AA14" s="43">
        <v>1.040724</v>
      </c>
    </row>
    <row r="15" spans="1:27" ht="21.75" customHeight="1" x14ac:dyDescent="0.35">
      <c r="A15" s="11" t="s">
        <v>53</v>
      </c>
      <c r="B15" s="11" t="s">
        <v>641</v>
      </c>
      <c r="C15" s="3"/>
      <c r="E15" s="33">
        <v>2015</v>
      </c>
      <c r="F15" s="33"/>
      <c r="G15" s="33"/>
      <c r="H15" s="33"/>
      <c r="I15" s="5"/>
      <c r="J15" s="375"/>
      <c r="K15" s="376"/>
      <c r="L15" s="376"/>
      <c r="M15" s="376"/>
      <c r="N15" s="376"/>
      <c r="P15" s="43">
        <v>2014</v>
      </c>
      <c r="Q15" s="43">
        <v>1080</v>
      </c>
      <c r="R15" s="43">
        <v>1085</v>
      </c>
      <c r="S15" s="43">
        <v>1090</v>
      </c>
      <c r="T15" s="43">
        <v>1100</v>
      </c>
      <c r="U15" s="43">
        <v>1120</v>
      </c>
      <c r="V15" s="43">
        <v>1125</v>
      </c>
      <c r="W15" s="43">
        <v>1145</v>
      </c>
      <c r="X15" s="43">
        <v>1150</v>
      </c>
      <c r="Y15" s="43">
        <v>1165</v>
      </c>
      <c r="Z15" s="43">
        <v>1170</v>
      </c>
      <c r="AA15" s="43">
        <v>1.040179</v>
      </c>
    </row>
    <row r="16" spans="1:27" x14ac:dyDescent="0.35">
      <c r="A16" s="239" t="s">
        <v>41</v>
      </c>
      <c r="B16" s="456"/>
      <c r="E16" s="33">
        <v>2016</v>
      </c>
      <c r="F16" s="33"/>
      <c r="G16" s="33"/>
      <c r="H16" s="33"/>
      <c r="I16" s="5"/>
      <c r="J16" s="375"/>
      <c r="K16" s="376"/>
      <c r="L16" s="376"/>
      <c r="M16" s="376"/>
      <c r="N16" s="376"/>
      <c r="P16" s="43">
        <v>2015</v>
      </c>
      <c r="Q16" s="43">
        <v>1095</v>
      </c>
      <c r="R16" s="43">
        <v>1100</v>
      </c>
      <c r="S16" s="43">
        <v>1105</v>
      </c>
      <c r="T16" s="43">
        <v>1115</v>
      </c>
      <c r="U16" s="43">
        <v>1135</v>
      </c>
      <c r="V16" s="43">
        <v>1140</v>
      </c>
      <c r="W16" s="43">
        <v>1160</v>
      </c>
      <c r="X16" s="43">
        <v>1165</v>
      </c>
      <c r="Y16" s="43">
        <v>1170</v>
      </c>
      <c r="Z16" s="43">
        <v>1180</v>
      </c>
      <c r="AA16" s="43">
        <v>1.030837</v>
      </c>
    </row>
    <row r="17" spans="1:27" ht="60" customHeight="1" x14ac:dyDescent="0.35">
      <c r="A17" s="239" t="s">
        <v>7</v>
      </c>
      <c r="B17" s="457"/>
      <c r="C17" s="3" t="s">
        <v>21</v>
      </c>
      <c r="E17" s="33">
        <v>2017</v>
      </c>
      <c r="F17" s="33"/>
      <c r="G17" s="33"/>
      <c r="H17" s="33"/>
      <c r="I17" s="5"/>
      <c r="J17" s="377"/>
      <c r="K17" s="378"/>
      <c r="L17" s="378"/>
      <c r="M17" s="378"/>
      <c r="N17" s="378"/>
      <c r="P17" s="43">
        <v>2016</v>
      </c>
      <c r="Q17" s="43">
        <v>1105</v>
      </c>
      <c r="R17" s="43">
        <v>1110</v>
      </c>
      <c r="S17" s="43">
        <v>1115</v>
      </c>
      <c r="T17" s="43">
        <v>1125</v>
      </c>
      <c r="U17" s="43">
        <v>1145</v>
      </c>
      <c r="V17" s="43">
        <v>1150</v>
      </c>
      <c r="W17" s="43">
        <v>1170</v>
      </c>
      <c r="X17" s="43">
        <v>1175</v>
      </c>
      <c r="Y17" s="43">
        <v>1190</v>
      </c>
      <c r="Z17" s="43">
        <v>1195</v>
      </c>
      <c r="AA17" s="43">
        <v>1.039301</v>
      </c>
    </row>
    <row r="18" spans="1:27" x14ac:dyDescent="0.35">
      <c r="A18" s="239" t="s">
        <v>72</v>
      </c>
      <c r="B18" s="188"/>
      <c r="C18" s="3" t="s">
        <v>73</v>
      </c>
      <c r="E18" s="33">
        <v>2018</v>
      </c>
      <c r="F18" s="33"/>
      <c r="G18" s="33"/>
      <c r="H18" s="33"/>
      <c r="I18" s="5"/>
      <c r="J18" s="34" t="s">
        <v>89</v>
      </c>
      <c r="K18" s="35"/>
      <c r="L18" s="35"/>
      <c r="M18" s="35"/>
      <c r="N18" s="36"/>
      <c r="P18" s="43">
        <v>2017</v>
      </c>
      <c r="Q18" s="43">
        <v>1115</v>
      </c>
      <c r="R18" s="43">
        <v>1120</v>
      </c>
      <c r="S18" s="43">
        <v>1125</v>
      </c>
      <c r="T18" s="43">
        <v>1135</v>
      </c>
      <c r="U18" s="43">
        <v>1155</v>
      </c>
      <c r="V18" s="43">
        <v>1160</v>
      </c>
      <c r="W18" s="43">
        <v>1180</v>
      </c>
      <c r="X18" s="43">
        <v>1185</v>
      </c>
      <c r="Y18" s="43">
        <v>1195</v>
      </c>
      <c r="Z18" s="43">
        <v>1205</v>
      </c>
      <c r="AA18" s="43">
        <v>1.034632</v>
      </c>
    </row>
    <row r="19" spans="1:27" x14ac:dyDescent="0.35">
      <c r="A19" s="239" t="s">
        <v>68</v>
      </c>
      <c r="B19" s="190"/>
      <c r="C19" s="3" t="s">
        <v>69</v>
      </c>
      <c r="E19" s="33">
        <v>2019</v>
      </c>
      <c r="F19" s="33"/>
      <c r="G19" s="33"/>
      <c r="H19" s="33"/>
      <c r="I19" s="5"/>
      <c r="J19" s="353"/>
      <c r="K19" s="354"/>
      <c r="L19" s="354"/>
      <c r="M19" s="354"/>
      <c r="N19" s="355"/>
      <c r="P19" s="43">
        <v>2018</v>
      </c>
      <c r="Q19" s="43">
        <v>1125</v>
      </c>
      <c r="R19" s="43">
        <v>1130</v>
      </c>
      <c r="S19" s="43">
        <v>1140</v>
      </c>
      <c r="T19" s="43">
        <v>1150</v>
      </c>
      <c r="U19" s="43">
        <v>1170</v>
      </c>
      <c r="V19" s="43">
        <v>1175</v>
      </c>
      <c r="W19" s="43">
        <v>1195</v>
      </c>
      <c r="X19" s="43">
        <v>1200</v>
      </c>
      <c r="Y19" s="43">
        <v>1215</v>
      </c>
      <c r="Z19" s="43">
        <v>1215</v>
      </c>
      <c r="AA19" s="43">
        <v>1.038462</v>
      </c>
    </row>
    <row r="20" spans="1:27" ht="21" customHeight="1" x14ac:dyDescent="0.35">
      <c r="A20" s="89" t="s">
        <v>67</v>
      </c>
      <c r="B20" s="188"/>
      <c r="C20" s="3" t="s">
        <v>70</v>
      </c>
      <c r="E20" s="33">
        <v>2020</v>
      </c>
      <c r="F20" s="33"/>
      <c r="G20" s="33"/>
      <c r="H20" s="33"/>
      <c r="I20" s="5"/>
      <c r="J20" s="356"/>
      <c r="K20" s="357"/>
      <c r="L20" s="357"/>
      <c r="M20" s="357"/>
      <c r="N20" s="358"/>
      <c r="P20" s="43">
        <v>2019</v>
      </c>
      <c r="Q20" s="43">
        <v>1135</v>
      </c>
      <c r="R20" s="43">
        <v>1140</v>
      </c>
      <c r="S20" s="43">
        <v>1150</v>
      </c>
      <c r="T20" s="43">
        <v>1160</v>
      </c>
      <c r="U20" s="43">
        <v>1180</v>
      </c>
      <c r="V20" s="43">
        <v>1185</v>
      </c>
      <c r="W20" s="43">
        <v>1205</v>
      </c>
      <c r="X20" s="43">
        <v>1210</v>
      </c>
      <c r="Y20" s="43">
        <v>1225</v>
      </c>
      <c r="Z20" s="43">
        <v>1230</v>
      </c>
      <c r="AA20" s="43">
        <v>1.0381359999999999</v>
      </c>
    </row>
    <row r="21" spans="1:27" ht="48.75" customHeight="1" x14ac:dyDescent="0.35">
      <c r="A21" s="5" t="s">
        <v>98</v>
      </c>
      <c r="B21" s="191" t="s">
        <v>134</v>
      </c>
      <c r="C21" s="3" t="s">
        <v>58</v>
      </c>
      <c r="E21" s="33">
        <v>2021</v>
      </c>
      <c r="F21" s="33"/>
      <c r="G21" s="33"/>
      <c r="H21" s="33"/>
      <c r="I21" s="5"/>
      <c r="J21" s="359"/>
      <c r="K21" s="360"/>
      <c r="L21" s="360"/>
      <c r="M21" s="360"/>
      <c r="N21" s="361"/>
      <c r="P21" s="43">
        <v>2020</v>
      </c>
      <c r="Q21" s="43">
        <v>1145</v>
      </c>
      <c r="R21" s="43">
        <v>1150</v>
      </c>
      <c r="S21" s="43">
        <v>1155</v>
      </c>
      <c r="T21" s="43">
        <v>1170</v>
      </c>
      <c r="U21" s="43">
        <v>1190</v>
      </c>
      <c r="V21" s="43">
        <v>1195</v>
      </c>
      <c r="W21" s="43">
        <v>1215</v>
      </c>
      <c r="X21" s="43">
        <v>1225</v>
      </c>
      <c r="Y21" s="43">
        <v>1235</v>
      </c>
      <c r="Z21" s="43">
        <v>1240</v>
      </c>
      <c r="AA21" s="43">
        <v>1.0378149999999999</v>
      </c>
    </row>
    <row r="22" spans="1:27" s="2" customFormat="1" x14ac:dyDescent="0.35">
      <c r="A22" s="6" t="s">
        <v>5</v>
      </c>
      <c r="B22" s="163">
        <v>3600000</v>
      </c>
      <c r="C22" s="3" t="s">
        <v>6</v>
      </c>
      <c r="E22" s="33">
        <v>2022</v>
      </c>
      <c r="F22" s="33"/>
      <c r="G22" s="33"/>
      <c r="H22" s="33"/>
      <c r="I22" s="5"/>
      <c r="P22" s="43" t="s">
        <v>78</v>
      </c>
      <c r="Q22" s="43"/>
      <c r="R22" s="43"/>
      <c r="S22" s="43"/>
      <c r="T22" s="43"/>
      <c r="U22" s="43"/>
      <c r="V22" s="43"/>
      <c r="W22" s="43"/>
      <c r="X22" s="43"/>
      <c r="Y22" s="43"/>
      <c r="Z22" s="43"/>
      <c r="AA22" s="43"/>
    </row>
    <row r="23" spans="1:27" s="2" customFormat="1" ht="34.5" customHeight="1" x14ac:dyDescent="0.35">
      <c r="A23" s="5" t="s">
        <v>55</v>
      </c>
      <c r="B23" s="164" t="s">
        <v>643</v>
      </c>
      <c r="C23" s="3" t="s">
        <v>54</v>
      </c>
      <c r="E23" s="33">
        <v>2023</v>
      </c>
      <c r="F23" s="33"/>
      <c r="G23" s="33"/>
      <c r="H23" s="33"/>
      <c r="I23" s="5"/>
      <c r="J23" s="362" t="s">
        <v>96</v>
      </c>
      <c r="K23" s="363"/>
      <c r="L23" s="363"/>
      <c r="M23" s="363"/>
      <c r="N23" s="363"/>
      <c r="P23" s="43" t="s">
        <v>79</v>
      </c>
      <c r="Q23" s="43">
        <v>1030</v>
      </c>
      <c r="R23" s="43">
        <v>1035</v>
      </c>
      <c r="S23" s="43">
        <v>1035</v>
      </c>
      <c r="T23" s="43">
        <v>1035</v>
      </c>
      <c r="U23" s="43">
        <v>1045</v>
      </c>
      <c r="V23" s="43">
        <v>1050</v>
      </c>
      <c r="W23" s="43">
        <v>1055</v>
      </c>
      <c r="X23" s="43">
        <v>1055</v>
      </c>
      <c r="Y23" s="43">
        <v>1060</v>
      </c>
      <c r="Z23" s="43">
        <v>1070</v>
      </c>
      <c r="AA23" s="43">
        <v>1.014354</v>
      </c>
    </row>
    <row r="24" spans="1:27" ht="30.75" customHeight="1" x14ac:dyDescent="0.35">
      <c r="A24" s="5" t="s">
        <v>56</v>
      </c>
      <c r="B24" s="163" t="s">
        <v>116</v>
      </c>
      <c r="C24" s="3" t="s">
        <v>57</v>
      </c>
      <c r="E24" s="33">
        <v>2024</v>
      </c>
      <c r="F24" s="33"/>
      <c r="G24" s="33"/>
      <c r="H24" s="33"/>
      <c r="I24" s="5"/>
      <c r="J24" s="362"/>
      <c r="K24" s="363"/>
      <c r="L24" s="363"/>
      <c r="M24" s="363"/>
      <c r="N24" s="363"/>
      <c r="P24" s="43" t="s">
        <v>80</v>
      </c>
      <c r="Q24" s="43">
        <v>1040</v>
      </c>
      <c r="R24" s="43">
        <v>1045</v>
      </c>
      <c r="S24" s="43">
        <v>1045</v>
      </c>
      <c r="T24" s="43">
        <v>1045</v>
      </c>
      <c r="U24" s="43">
        <v>1055</v>
      </c>
      <c r="V24" s="43">
        <v>1060</v>
      </c>
      <c r="W24" s="43">
        <v>1065</v>
      </c>
      <c r="X24" s="43">
        <v>1065</v>
      </c>
      <c r="Y24" s="43">
        <v>1070</v>
      </c>
      <c r="Z24" s="43">
        <v>1080</v>
      </c>
      <c r="AA24" s="43">
        <v>1.0142180000000001</v>
      </c>
    </row>
    <row r="25" spans="1:27" s="2" customFormat="1" x14ac:dyDescent="0.35">
      <c r="A25" s="18"/>
      <c r="B25" s="19"/>
      <c r="C25" s="3"/>
      <c r="E25" s="33">
        <v>2025</v>
      </c>
      <c r="F25" s="33"/>
      <c r="G25" s="33"/>
      <c r="H25" s="33"/>
      <c r="I25" s="5"/>
      <c r="J25" s="362"/>
      <c r="K25" s="363"/>
      <c r="L25" s="363"/>
      <c r="M25" s="363"/>
      <c r="N25" s="363"/>
      <c r="P25" s="43" t="s">
        <v>81</v>
      </c>
      <c r="Q25" s="43">
        <v>1050</v>
      </c>
      <c r="R25" s="43">
        <v>1055</v>
      </c>
      <c r="S25" s="43">
        <v>1055</v>
      </c>
      <c r="T25" s="43">
        <v>1055</v>
      </c>
      <c r="U25" s="43">
        <v>1065</v>
      </c>
      <c r="V25" s="43">
        <v>1070</v>
      </c>
      <c r="W25" s="43">
        <v>1075</v>
      </c>
      <c r="X25" s="43">
        <v>1075</v>
      </c>
      <c r="Y25" s="43">
        <v>1080</v>
      </c>
      <c r="Z25" s="43">
        <v>1095</v>
      </c>
      <c r="AA25" s="43">
        <v>1.0140849999999999</v>
      </c>
    </row>
    <row r="26" spans="1:27" x14ac:dyDescent="0.35">
      <c r="A26" s="364" t="s">
        <v>71</v>
      </c>
      <c r="B26" s="364"/>
      <c r="E26" s="33">
        <v>2026</v>
      </c>
      <c r="F26" s="33"/>
      <c r="G26" s="33"/>
      <c r="H26" s="33"/>
      <c r="I26" s="5"/>
      <c r="P26" s="43" t="s">
        <v>82</v>
      </c>
      <c r="Q26" s="43">
        <v>1055</v>
      </c>
      <c r="R26" s="43">
        <v>1060</v>
      </c>
      <c r="S26" s="43">
        <v>1060</v>
      </c>
      <c r="T26" s="43">
        <v>1060</v>
      </c>
      <c r="U26" s="43">
        <v>1070</v>
      </c>
      <c r="V26" s="43">
        <v>1075</v>
      </c>
      <c r="W26" s="43">
        <v>1080</v>
      </c>
      <c r="X26" s="43">
        <v>1080</v>
      </c>
      <c r="Y26" s="43">
        <v>1085</v>
      </c>
      <c r="Z26" s="43">
        <v>1095</v>
      </c>
      <c r="AA26" s="43">
        <v>1.014019</v>
      </c>
    </row>
    <row r="27" spans="1:27" x14ac:dyDescent="0.35">
      <c r="A27" s="5" t="s">
        <v>28</v>
      </c>
      <c r="B27" s="5"/>
      <c r="E27" s="33">
        <v>2027</v>
      </c>
      <c r="F27" s="33"/>
      <c r="G27" s="33"/>
      <c r="H27" s="33"/>
      <c r="I27" s="5"/>
      <c r="P27" s="43" t="s">
        <v>83</v>
      </c>
      <c r="Q27" s="43">
        <v>1060</v>
      </c>
      <c r="R27" s="43">
        <v>1065</v>
      </c>
      <c r="S27" s="43">
        <v>1065</v>
      </c>
      <c r="T27" s="43">
        <v>1065</v>
      </c>
      <c r="U27" s="43">
        <v>1075</v>
      </c>
      <c r="V27" s="43">
        <v>1080</v>
      </c>
      <c r="W27" s="43">
        <v>1085</v>
      </c>
      <c r="X27" s="43">
        <v>1085</v>
      </c>
      <c r="Y27" s="43">
        <v>1090</v>
      </c>
      <c r="Z27" s="43">
        <v>1110</v>
      </c>
      <c r="AA27" s="43">
        <v>1.0139530000000001</v>
      </c>
    </row>
    <row r="28" spans="1:27" x14ac:dyDescent="0.35">
      <c r="A28" s="5" t="s">
        <v>29</v>
      </c>
      <c r="B28" s="5"/>
      <c r="E28" s="33">
        <v>2028</v>
      </c>
      <c r="F28" s="33"/>
      <c r="G28" s="33"/>
      <c r="H28" s="33"/>
      <c r="I28" s="5"/>
      <c r="P28" s="43" t="s">
        <v>84</v>
      </c>
      <c r="Q28" s="43">
        <v>1065</v>
      </c>
      <c r="R28" s="43">
        <v>1070</v>
      </c>
      <c r="S28" s="43">
        <v>1070</v>
      </c>
      <c r="T28" s="43">
        <v>1070</v>
      </c>
      <c r="U28" s="43">
        <v>1080</v>
      </c>
      <c r="V28" s="43">
        <v>1085</v>
      </c>
      <c r="W28" s="43">
        <v>1090</v>
      </c>
      <c r="X28" s="43">
        <v>1090</v>
      </c>
      <c r="Y28" s="43">
        <v>1100</v>
      </c>
      <c r="Z28" s="43">
        <v>1110</v>
      </c>
      <c r="AA28" s="43">
        <v>1.018519</v>
      </c>
    </row>
    <row r="29" spans="1:27" ht="39.75" customHeight="1" x14ac:dyDescent="0.35">
      <c r="A29" s="5" t="s">
        <v>30</v>
      </c>
      <c r="B29" s="23"/>
      <c r="C29" s="1" t="s">
        <v>43</v>
      </c>
      <c r="E29" s="33">
        <v>2029</v>
      </c>
      <c r="F29" s="33"/>
      <c r="G29" s="33"/>
      <c r="H29" s="33"/>
      <c r="I29" s="5"/>
      <c r="P29" s="43" t="s">
        <v>85</v>
      </c>
      <c r="Q29" s="43">
        <v>1075</v>
      </c>
      <c r="R29" s="43">
        <v>1080</v>
      </c>
      <c r="S29" s="43">
        <v>1080</v>
      </c>
      <c r="T29" s="43">
        <v>1080</v>
      </c>
      <c r="U29" s="43">
        <v>1090</v>
      </c>
      <c r="V29" s="43">
        <v>1095</v>
      </c>
      <c r="W29" s="43">
        <v>1100</v>
      </c>
      <c r="X29" s="43">
        <v>1100</v>
      </c>
      <c r="Y29" s="43">
        <v>1105</v>
      </c>
      <c r="Z29" s="43">
        <v>1120</v>
      </c>
      <c r="AA29" s="43">
        <v>1.0137609999999999</v>
      </c>
    </row>
    <row r="30" spans="1:27" x14ac:dyDescent="0.35">
      <c r="A30" s="5" t="s">
        <v>44</v>
      </c>
      <c r="B30" s="5"/>
      <c r="E30" s="33">
        <v>2030</v>
      </c>
      <c r="F30" s="33"/>
      <c r="G30" s="33"/>
      <c r="H30" s="33"/>
      <c r="I30" s="5"/>
      <c r="P30" s="43" t="s">
        <v>86</v>
      </c>
      <c r="Q30" s="43">
        <v>1080</v>
      </c>
      <c r="R30" s="43">
        <v>1085</v>
      </c>
      <c r="S30" s="43">
        <v>1085</v>
      </c>
      <c r="T30" s="43">
        <v>1085</v>
      </c>
      <c r="U30" s="43">
        <v>1095</v>
      </c>
      <c r="V30" s="43">
        <v>1100</v>
      </c>
      <c r="W30" s="43">
        <v>1105</v>
      </c>
      <c r="X30" s="43">
        <v>1105</v>
      </c>
      <c r="Y30" s="43">
        <v>1110</v>
      </c>
      <c r="Z30" s="43">
        <v>1120</v>
      </c>
      <c r="AA30" s="43">
        <v>1.0136989999999999</v>
      </c>
    </row>
    <row r="31" spans="1:27" x14ac:dyDescent="0.35">
      <c r="A31" s="5" t="s">
        <v>47</v>
      </c>
      <c r="B31" s="5"/>
      <c r="E31" s="33">
        <v>2031</v>
      </c>
      <c r="F31" s="33"/>
      <c r="G31" s="33"/>
      <c r="H31" s="33"/>
      <c r="I31" s="5"/>
      <c r="P31" s="43" t="s">
        <v>87</v>
      </c>
      <c r="Q31" s="43">
        <v>1085</v>
      </c>
      <c r="R31" s="43">
        <v>1090</v>
      </c>
      <c r="S31" s="43">
        <v>1090</v>
      </c>
      <c r="T31" s="43">
        <v>1090</v>
      </c>
      <c r="U31" s="43">
        <v>1100</v>
      </c>
      <c r="V31" s="43">
        <v>1105</v>
      </c>
      <c r="W31" s="43">
        <v>1110</v>
      </c>
      <c r="X31" s="43">
        <v>1110</v>
      </c>
      <c r="Y31" s="43">
        <v>1115</v>
      </c>
      <c r="Z31" s="43">
        <v>1125</v>
      </c>
      <c r="AA31" s="43">
        <v>1.013636</v>
      </c>
    </row>
    <row r="32" spans="1:27" x14ac:dyDescent="0.35">
      <c r="A32" s="5" t="s">
        <v>45</v>
      </c>
      <c r="B32" s="5"/>
      <c r="P32" s="43" t="s">
        <v>88</v>
      </c>
      <c r="Q32" s="43">
        <v>1090</v>
      </c>
      <c r="R32" s="43">
        <v>1095</v>
      </c>
      <c r="S32" s="43">
        <v>1095</v>
      </c>
      <c r="T32" s="43">
        <v>1095</v>
      </c>
      <c r="U32" s="43">
        <v>1105</v>
      </c>
      <c r="V32" s="43">
        <v>1110</v>
      </c>
      <c r="W32" s="43">
        <v>1115</v>
      </c>
      <c r="X32" s="43">
        <v>1115</v>
      </c>
      <c r="Y32" s="43">
        <v>1120</v>
      </c>
      <c r="Z32" s="43">
        <v>1130</v>
      </c>
      <c r="AA32" s="43">
        <v>1.0135749999999999</v>
      </c>
    </row>
    <row r="33" spans="1:16" x14ac:dyDescent="0.35">
      <c r="A33" s="5" t="s">
        <v>46</v>
      </c>
      <c r="B33" s="5"/>
      <c r="E33" s="32"/>
      <c r="F33" s="32"/>
      <c r="G33" s="32"/>
      <c r="H33" s="32"/>
      <c r="I33" s="2"/>
    </row>
    <row r="34" spans="1:16" s="2" customFormat="1" ht="15.75" customHeight="1" x14ac:dyDescent="0.35">
      <c r="A34" s="93"/>
      <c r="B34" s="94"/>
      <c r="C34" s="3"/>
      <c r="E34" s="26"/>
      <c r="F34" s="26"/>
      <c r="G34" s="26"/>
      <c r="H34" s="26"/>
      <c r="I34"/>
      <c r="P34" s="136"/>
    </row>
    <row r="35" spans="1:16" x14ac:dyDescent="0.35">
      <c r="A35" s="80"/>
      <c r="B35" s="173"/>
    </row>
    <row r="36" spans="1:16" x14ac:dyDescent="0.35">
      <c r="A36" s="65"/>
      <c r="B36" s="65"/>
    </row>
    <row r="37" spans="1:16" x14ac:dyDescent="0.35">
      <c r="A37" s="65"/>
      <c r="B37" s="65"/>
    </row>
    <row r="38" spans="1:16" x14ac:dyDescent="0.35">
      <c r="A38" s="65"/>
      <c r="B38" s="172"/>
    </row>
    <row r="39" spans="1:16" x14ac:dyDescent="0.35">
      <c r="A39" s="65"/>
      <c r="B39" s="172"/>
    </row>
    <row r="40" spans="1:16" x14ac:dyDescent="0.35">
      <c r="A40" s="65"/>
      <c r="B40" s="172"/>
    </row>
    <row r="41" spans="1:16" x14ac:dyDescent="0.35">
      <c r="A41" s="65"/>
      <c r="B41" s="172"/>
    </row>
    <row r="42" spans="1:16" x14ac:dyDescent="0.35">
      <c r="A42" s="65"/>
      <c r="B42" s="172"/>
    </row>
    <row r="43" spans="1:16" x14ac:dyDescent="0.35">
      <c r="A43" s="65"/>
      <c r="B43" s="172"/>
    </row>
    <row r="57" spans="1:16" x14ac:dyDescent="0.35">
      <c r="A57" s="80"/>
      <c r="B57" s="80"/>
      <c r="C57"/>
      <c r="E57"/>
      <c r="F57"/>
      <c r="G57"/>
      <c r="H57"/>
      <c r="P57"/>
    </row>
    <row r="58" spans="1:16" x14ac:dyDescent="0.35">
      <c r="A58" s="92"/>
      <c r="B58" s="80"/>
      <c r="C58"/>
      <c r="E58"/>
      <c r="F58"/>
      <c r="G58"/>
      <c r="H58"/>
      <c r="P58"/>
    </row>
  </sheetData>
  <mergeCells count="10">
    <mergeCell ref="J19:N21"/>
    <mergeCell ref="J23:N25"/>
    <mergeCell ref="A26:B26"/>
    <mergeCell ref="C1:G1"/>
    <mergeCell ref="A6:B6"/>
    <mergeCell ref="E8:I8"/>
    <mergeCell ref="E10:H10"/>
    <mergeCell ref="J11:N12"/>
    <mergeCell ref="J13:N17"/>
    <mergeCell ref="B16:B17"/>
  </mergeCells>
  <pageMargins left="0.7" right="0.7" top="0.75" bottom="0.75" header="0.3" footer="0.3"/>
  <pageSetup orientation="portrait" verticalDpi="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C63"/>
  <sheetViews>
    <sheetView zoomScale="80" zoomScaleNormal="80" workbookViewId="0"/>
  </sheetViews>
  <sheetFormatPr defaultRowHeight="14.5" x14ac:dyDescent="0.35"/>
  <cols>
    <col min="1" max="1" width="63.6328125" customWidth="1"/>
    <col min="2" max="2" width="73.453125" customWidth="1"/>
    <col min="3" max="3" width="44.453125" style="1" customWidth="1"/>
    <col min="5" max="5" width="9.08984375" style="26"/>
    <col min="6" max="6" width="14.453125" style="26" customWidth="1"/>
    <col min="7" max="7" width="15.453125" style="26" customWidth="1"/>
    <col min="8" max="8" width="18" style="26" customWidth="1"/>
    <col min="9" max="9" width="33.90625" customWidth="1"/>
    <col min="16" max="16" width="12" style="135" customWidth="1"/>
  </cols>
  <sheetData>
    <row r="1" spans="1:55" ht="75.75" customHeight="1" x14ac:dyDescent="0.45">
      <c r="A1" s="125" t="s">
        <v>133</v>
      </c>
      <c r="B1" s="52" t="s">
        <v>134</v>
      </c>
      <c r="D1" s="414" t="s">
        <v>513</v>
      </c>
      <c r="E1" s="415"/>
      <c r="F1" s="415"/>
      <c r="G1" s="415"/>
      <c r="H1" s="415"/>
      <c r="I1" s="415"/>
      <c r="J1" s="416"/>
      <c r="K1" s="1"/>
      <c r="L1" s="1"/>
      <c r="M1" s="1"/>
      <c r="N1" s="1"/>
      <c r="O1" s="1"/>
      <c r="P1" s="1"/>
      <c r="Q1" s="1"/>
      <c r="R1" s="1"/>
      <c r="S1" s="1"/>
      <c r="T1" s="1"/>
      <c r="U1" s="1"/>
      <c r="V1" s="1"/>
      <c r="W1" s="1"/>
      <c r="X1" s="1"/>
      <c r="Y1" s="1"/>
      <c r="Z1" s="1"/>
    </row>
    <row r="2" spans="1:55" x14ac:dyDescent="0.35">
      <c r="A2" s="130" t="s">
        <v>734</v>
      </c>
      <c r="D2" s="153" t="s">
        <v>369</v>
      </c>
      <c r="E2" s="154"/>
      <c r="F2" s="154"/>
      <c r="G2" s="154"/>
      <c r="H2" s="154"/>
      <c r="I2" s="153"/>
      <c r="J2" s="153"/>
      <c r="K2" s="155"/>
      <c r="L2" s="155"/>
      <c r="M2" s="155"/>
      <c r="N2" s="155"/>
      <c r="O2" s="155"/>
      <c r="P2" s="156"/>
      <c r="Q2" s="155"/>
      <c r="R2" s="155"/>
      <c r="S2" s="155"/>
      <c r="T2" s="155"/>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row>
    <row r="3" spans="1:55" x14ac:dyDescent="0.35">
      <c r="D3" s="157" t="s">
        <v>366</v>
      </c>
      <c r="E3" s="154"/>
      <c r="F3" s="154"/>
      <c r="G3" s="154"/>
      <c r="H3" s="154"/>
      <c r="I3" s="153"/>
      <c r="J3" s="153"/>
      <c r="K3" s="155"/>
      <c r="L3" s="155"/>
      <c r="M3" s="155"/>
      <c r="N3" s="155"/>
      <c r="O3" s="155"/>
      <c r="P3" s="156"/>
      <c r="Q3" s="155"/>
      <c r="R3" s="155"/>
      <c r="S3" s="155"/>
      <c r="T3" s="155"/>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row>
    <row r="4" spans="1:55" x14ac:dyDescent="0.35">
      <c r="D4" s="158" t="s">
        <v>370</v>
      </c>
      <c r="E4" s="154"/>
      <c r="F4" s="154"/>
      <c r="G4" s="154"/>
      <c r="H4" s="154"/>
      <c r="I4" s="153"/>
      <c r="J4" s="153"/>
      <c r="K4" s="155"/>
      <c r="L4" s="155"/>
      <c r="M4" s="155"/>
      <c r="N4" s="155"/>
      <c r="O4" s="155"/>
      <c r="P4" s="156"/>
      <c r="Q4" s="155"/>
      <c r="R4" s="155"/>
      <c r="S4" s="155"/>
      <c r="T4" s="155"/>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row>
    <row r="5" spans="1:55" x14ac:dyDescent="0.35">
      <c r="D5" s="158" t="s">
        <v>371</v>
      </c>
      <c r="E5" s="154"/>
      <c r="F5" s="154"/>
      <c r="G5" s="154"/>
      <c r="H5" s="154"/>
      <c r="I5" s="153"/>
      <c r="J5" s="153"/>
      <c r="K5" s="155"/>
      <c r="L5" s="155"/>
      <c r="M5" s="155"/>
      <c r="N5" s="155"/>
      <c r="O5" s="155"/>
      <c r="P5" s="156"/>
      <c r="Q5" s="155"/>
      <c r="R5" s="155"/>
      <c r="S5" s="155"/>
      <c r="T5" s="155"/>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row>
    <row r="6" spans="1:55" x14ac:dyDescent="0.35">
      <c r="D6" s="158" t="s">
        <v>372</v>
      </c>
      <c r="E6" s="154"/>
      <c r="F6" s="154"/>
      <c r="G6" s="154"/>
      <c r="H6" s="154"/>
      <c r="I6" s="153"/>
      <c r="J6" s="153"/>
      <c r="K6" s="155"/>
      <c r="L6" s="155"/>
      <c r="M6" s="155"/>
      <c r="N6" s="155"/>
      <c r="O6" s="155"/>
      <c r="P6" s="156"/>
      <c r="Q6" s="155"/>
      <c r="R6" s="155"/>
      <c r="S6" s="155"/>
      <c r="T6" s="155"/>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row>
    <row r="7" spans="1:55" x14ac:dyDescent="0.35">
      <c r="D7" s="157" t="s">
        <v>367</v>
      </c>
      <c r="E7" s="154"/>
      <c r="F7" s="154"/>
      <c r="G7" s="154"/>
      <c r="H7" s="154"/>
      <c r="I7" s="153"/>
      <c r="J7" s="153"/>
      <c r="K7" s="155"/>
      <c r="L7" s="155"/>
      <c r="M7" s="155"/>
      <c r="N7" s="155"/>
      <c r="O7" s="155"/>
      <c r="P7" s="156"/>
      <c r="Q7" s="155"/>
      <c r="R7" s="155"/>
      <c r="S7" s="155"/>
      <c r="T7" s="155"/>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row>
    <row r="8" spans="1:55" ht="15" customHeight="1" x14ac:dyDescent="0.35">
      <c r="A8" s="4" t="s">
        <v>8</v>
      </c>
      <c r="B8" s="4"/>
      <c r="D8" s="159" t="s">
        <v>373</v>
      </c>
      <c r="E8" s="154"/>
      <c r="F8" s="154"/>
      <c r="G8" s="154"/>
      <c r="H8" s="154"/>
      <c r="I8" s="153"/>
      <c r="J8" s="153"/>
      <c r="K8" s="155"/>
      <c r="L8" s="155"/>
      <c r="M8" s="155"/>
      <c r="N8" s="155"/>
      <c r="O8" s="155"/>
      <c r="P8" s="156"/>
      <c r="Q8" s="155"/>
      <c r="R8" s="155"/>
      <c r="S8" s="155"/>
      <c r="T8" s="155"/>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3"/>
      <c r="AY8" s="153"/>
      <c r="AZ8" s="153"/>
      <c r="BA8" s="153"/>
      <c r="BB8" s="153"/>
      <c r="BC8" s="153"/>
    </row>
    <row r="9" spans="1:55" ht="15" customHeight="1" x14ac:dyDescent="0.35">
      <c r="A9" s="15" t="s">
        <v>9</v>
      </c>
      <c r="B9" s="15"/>
      <c r="D9" s="159" t="s">
        <v>374</v>
      </c>
      <c r="E9" s="154"/>
      <c r="F9" s="154"/>
      <c r="G9" s="154"/>
      <c r="H9" s="154"/>
      <c r="I9" s="153"/>
      <c r="J9" s="153"/>
      <c r="K9" s="155"/>
      <c r="L9" s="155"/>
      <c r="M9" s="155"/>
      <c r="N9" s="155"/>
      <c r="O9" s="155"/>
      <c r="P9" s="156"/>
      <c r="Q9" s="155"/>
      <c r="R9" s="155"/>
      <c r="S9" s="155"/>
      <c r="T9" s="155"/>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row>
    <row r="10" spans="1:55" ht="15.5" x14ac:dyDescent="0.35">
      <c r="C10" s="1" t="s">
        <v>31</v>
      </c>
      <c r="D10" s="159" t="s">
        <v>375</v>
      </c>
      <c r="E10" s="154"/>
      <c r="F10" s="154"/>
      <c r="G10" s="154"/>
      <c r="H10" s="154"/>
      <c r="I10" s="153"/>
      <c r="J10" s="153"/>
      <c r="K10" s="155"/>
      <c r="L10" s="155"/>
      <c r="M10" s="155"/>
      <c r="N10" s="155"/>
      <c r="O10" s="155"/>
      <c r="P10" s="156"/>
      <c r="Q10" s="155"/>
      <c r="R10" s="155"/>
      <c r="S10" s="155"/>
      <c r="T10" s="155"/>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row>
    <row r="11" spans="1:55" x14ac:dyDescent="0.35">
      <c r="A11" s="368" t="s">
        <v>10</v>
      </c>
      <c r="B11" s="369"/>
      <c r="C11" s="3"/>
      <c r="D11" s="158" t="s">
        <v>376</v>
      </c>
      <c r="E11" s="154"/>
      <c r="F11" s="154"/>
      <c r="G11" s="154"/>
      <c r="H11" s="154"/>
      <c r="I11" s="153"/>
      <c r="J11" s="153"/>
      <c r="K11" s="155"/>
      <c r="L11" s="155"/>
      <c r="M11" s="155"/>
      <c r="N11" s="155"/>
      <c r="O11" s="155"/>
      <c r="P11" s="156"/>
      <c r="Q11" s="155"/>
      <c r="R11" s="155"/>
      <c r="S11" s="155"/>
      <c r="T11" s="155"/>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row>
    <row r="12" spans="1:55" ht="21" customHeight="1" x14ac:dyDescent="0.35">
      <c r="A12" s="6" t="s">
        <v>0</v>
      </c>
      <c r="B12" s="5" t="s">
        <v>133</v>
      </c>
      <c r="C12" s="3"/>
      <c r="D12" s="157" t="s">
        <v>377</v>
      </c>
      <c r="E12" s="154"/>
      <c r="F12" s="154"/>
      <c r="G12" s="154"/>
      <c r="H12" s="154"/>
      <c r="I12" s="153"/>
      <c r="J12" s="153"/>
      <c r="K12" s="155"/>
      <c r="L12" s="155"/>
      <c r="M12" s="155"/>
      <c r="N12" s="155"/>
      <c r="O12" s="155"/>
      <c r="P12" s="156"/>
      <c r="Q12" s="155"/>
      <c r="R12" s="155"/>
      <c r="S12" s="155"/>
      <c r="T12" s="155"/>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row>
    <row r="13" spans="1:55" ht="165" customHeight="1" x14ac:dyDescent="0.35">
      <c r="A13" s="6" t="s">
        <v>2</v>
      </c>
      <c r="B13" s="133" t="s">
        <v>442</v>
      </c>
      <c r="C13" s="3" t="s">
        <v>134</v>
      </c>
      <c r="T13" s="80"/>
    </row>
    <row r="14" spans="1:55" ht="79.5" customHeight="1" x14ac:dyDescent="0.35">
      <c r="A14" s="5" t="s">
        <v>238</v>
      </c>
      <c r="B14" s="133" t="s">
        <v>733</v>
      </c>
      <c r="C14" s="3"/>
      <c r="E14" s="370" t="s">
        <v>100</v>
      </c>
      <c r="F14" s="370"/>
      <c r="G14" s="370"/>
      <c r="H14" s="370"/>
      <c r="I14" s="370"/>
    </row>
    <row r="15" spans="1:55" ht="29.5" thickBot="1" x14ac:dyDescent="0.4">
      <c r="A15" s="6" t="s">
        <v>1</v>
      </c>
      <c r="B15" s="5" t="s">
        <v>236</v>
      </c>
      <c r="C15" s="3" t="s">
        <v>48</v>
      </c>
      <c r="E15" s="371" t="s">
        <v>53</v>
      </c>
      <c r="F15" s="372"/>
      <c r="G15" s="372"/>
      <c r="H15" s="373"/>
      <c r="I15" s="96" t="str">
        <f>B20</f>
        <v>&gt; 10 years need     (127 MW with tie in to Florence, so 11 MW)</v>
      </c>
      <c r="J15" t="s">
        <v>74</v>
      </c>
      <c r="P15" s="43" t="s">
        <v>76</v>
      </c>
      <c r="Q15" s="43"/>
      <c r="R15" s="43"/>
      <c r="S15" s="43"/>
      <c r="T15" s="43"/>
      <c r="U15" s="43"/>
      <c r="V15" s="43"/>
      <c r="W15" s="43"/>
      <c r="X15" s="43"/>
      <c r="Y15" s="43"/>
      <c r="Z15" s="43"/>
      <c r="AA15" s="43"/>
    </row>
    <row r="16" spans="1:55" ht="48" customHeight="1" thickBot="1" x14ac:dyDescent="0.4">
      <c r="A16" s="6" t="s">
        <v>4</v>
      </c>
      <c r="B16" s="5" t="s">
        <v>102</v>
      </c>
      <c r="C16" s="3" t="s">
        <v>3</v>
      </c>
      <c r="E16" s="37" t="s">
        <v>75</v>
      </c>
      <c r="F16" s="38" t="s">
        <v>147</v>
      </c>
      <c r="G16" s="38" t="s">
        <v>146</v>
      </c>
      <c r="H16" s="38" t="s">
        <v>90</v>
      </c>
      <c r="I16" s="38" t="s">
        <v>144</v>
      </c>
      <c r="J16" s="362" t="s">
        <v>92</v>
      </c>
      <c r="K16" s="374"/>
      <c r="L16" s="374"/>
      <c r="M16" s="374"/>
      <c r="N16" s="374"/>
      <c r="P16" s="43" t="s">
        <v>77</v>
      </c>
      <c r="Q16" s="48">
        <v>0.9</v>
      </c>
      <c r="R16" s="46">
        <v>0.8</v>
      </c>
      <c r="S16" s="46">
        <v>0.7</v>
      </c>
      <c r="T16" s="47">
        <v>0.6</v>
      </c>
      <c r="U16" s="48">
        <v>0.5</v>
      </c>
      <c r="V16" s="46">
        <v>0.4</v>
      </c>
      <c r="W16" s="46">
        <v>0.3</v>
      </c>
      <c r="X16" s="46">
        <v>0.2</v>
      </c>
      <c r="Y16" s="46">
        <v>0.1</v>
      </c>
      <c r="Z16" s="46">
        <v>0.05</v>
      </c>
      <c r="AA16" s="45">
        <v>18537</v>
      </c>
    </row>
    <row r="17" spans="1:27" ht="50.4" customHeight="1" x14ac:dyDescent="0.35">
      <c r="A17" s="12" t="s">
        <v>49</v>
      </c>
      <c r="B17" s="185" t="s">
        <v>771</v>
      </c>
      <c r="C17" s="3"/>
      <c r="E17" s="33">
        <v>2014</v>
      </c>
      <c r="F17" s="33"/>
      <c r="G17" s="33"/>
      <c r="H17" s="33"/>
      <c r="I17" s="5"/>
      <c r="J17" s="362"/>
      <c r="K17" s="374"/>
      <c r="L17" s="374"/>
      <c r="M17" s="374"/>
      <c r="N17" s="374"/>
      <c r="P17" s="43">
        <v>2011</v>
      </c>
      <c r="Q17" s="43">
        <v>1030</v>
      </c>
      <c r="R17" s="43">
        <v>1035</v>
      </c>
      <c r="S17" s="43">
        <v>1040</v>
      </c>
      <c r="T17" s="43">
        <v>1050</v>
      </c>
      <c r="U17" s="43">
        <v>1070</v>
      </c>
      <c r="V17" s="43">
        <v>1075</v>
      </c>
      <c r="W17" s="43">
        <v>1090</v>
      </c>
      <c r="X17" s="43">
        <v>1095</v>
      </c>
      <c r="Y17" s="43">
        <v>1110</v>
      </c>
      <c r="Z17" s="43">
        <v>1110</v>
      </c>
      <c r="AA17" s="43">
        <v>1.0373829999999999</v>
      </c>
    </row>
    <row r="18" spans="1:27" ht="15" customHeight="1" x14ac:dyDescent="0.35">
      <c r="A18" s="12" t="s">
        <v>50</v>
      </c>
      <c r="B18" s="11" t="s">
        <v>368</v>
      </c>
      <c r="C18" s="3"/>
      <c r="E18" s="33">
        <f>+E17+1</f>
        <v>2015</v>
      </c>
      <c r="F18" s="33"/>
      <c r="G18" s="33"/>
      <c r="H18" s="33"/>
      <c r="I18" s="5"/>
      <c r="J18" s="375" t="s">
        <v>91</v>
      </c>
      <c r="K18" s="376"/>
      <c r="L18" s="376"/>
      <c r="M18" s="376"/>
      <c r="N18" s="376"/>
      <c r="P18" s="43">
        <v>2012</v>
      </c>
      <c r="Q18" s="43">
        <v>1050</v>
      </c>
      <c r="R18" s="43">
        <v>1055</v>
      </c>
      <c r="S18" s="43">
        <v>1060</v>
      </c>
      <c r="T18" s="43">
        <v>1070</v>
      </c>
      <c r="U18" s="43">
        <v>1090</v>
      </c>
      <c r="V18" s="43">
        <v>1095</v>
      </c>
      <c r="W18" s="43">
        <v>1115</v>
      </c>
      <c r="X18" s="43">
        <v>1120</v>
      </c>
      <c r="Y18" s="43">
        <v>1125</v>
      </c>
      <c r="Z18" s="43">
        <v>1135</v>
      </c>
      <c r="AA18" s="43">
        <v>1.0321100000000001</v>
      </c>
    </row>
    <row r="19" spans="1:27" x14ac:dyDescent="0.35">
      <c r="A19" s="12" t="s">
        <v>51</v>
      </c>
      <c r="B19" s="12" t="s">
        <v>204</v>
      </c>
      <c r="C19" s="3" t="s">
        <v>52</v>
      </c>
      <c r="E19" s="33">
        <f t="shared" ref="E19:E36" si="0">+E18+1</f>
        <v>2016</v>
      </c>
      <c r="F19" s="33"/>
      <c r="G19" s="33"/>
      <c r="H19" s="33"/>
      <c r="I19" s="5"/>
      <c r="J19" s="375"/>
      <c r="K19" s="376"/>
      <c r="L19" s="376"/>
      <c r="M19" s="376"/>
      <c r="N19" s="376"/>
      <c r="P19" s="43">
        <v>2013</v>
      </c>
      <c r="Q19" s="43">
        <v>1065</v>
      </c>
      <c r="R19" s="43">
        <v>1070</v>
      </c>
      <c r="S19" s="43">
        <v>1075</v>
      </c>
      <c r="T19" s="43">
        <v>1085</v>
      </c>
      <c r="U19" s="43">
        <v>1105</v>
      </c>
      <c r="V19" s="43">
        <v>1110</v>
      </c>
      <c r="W19" s="43">
        <v>1130</v>
      </c>
      <c r="X19" s="43">
        <v>1135</v>
      </c>
      <c r="Y19" s="43">
        <v>1150</v>
      </c>
      <c r="Z19" s="43">
        <v>1150</v>
      </c>
      <c r="AA19" s="43">
        <v>1.040724</v>
      </c>
    </row>
    <row r="20" spans="1:27" ht="38.25" customHeight="1" x14ac:dyDescent="0.35">
      <c r="A20" s="12" t="s">
        <v>53</v>
      </c>
      <c r="B20" s="24" t="s">
        <v>387</v>
      </c>
      <c r="C20" s="3"/>
      <c r="E20" s="33">
        <f t="shared" si="0"/>
        <v>2017</v>
      </c>
      <c r="F20" s="33"/>
      <c r="G20" s="33"/>
      <c r="H20" s="33"/>
      <c r="I20" s="5"/>
      <c r="J20" s="375"/>
      <c r="K20" s="376"/>
      <c r="L20" s="376"/>
      <c r="M20" s="376"/>
      <c r="N20" s="376"/>
      <c r="P20" s="43">
        <v>2014</v>
      </c>
      <c r="Q20" s="43">
        <v>1080</v>
      </c>
      <c r="R20" s="43">
        <v>1085</v>
      </c>
      <c r="S20" s="43">
        <v>1090</v>
      </c>
      <c r="T20" s="43">
        <v>1100</v>
      </c>
      <c r="U20" s="43">
        <v>1120</v>
      </c>
      <c r="V20" s="43">
        <v>1125</v>
      </c>
      <c r="W20" s="43">
        <v>1145</v>
      </c>
      <c r="X20" s="43">
        <v>1150</v>
      </c>
      <c r="Y20" s="43">
        <v>1165</v>
      </c>
      <c r="Z20" s="43">
        <v>1170</v>
      </c>
      <c r="AA20" s="43">
        <v>1.040179</v>
      </c>
    </row>
    <row r="21" spans="1:27" x14ac:dyDescent="0.35">
      <c r="A21" s="89" t="s">
        <v>41</v>
      </c>
      <c r="B21" s="396" t="s">
        <v>365</v>
      </c>
      <c r="E21" s="33">
        <f t="shared" si="0"/>
        <v>2018</v>
      </c>
      <c r="F21" s="33"/>
      <c r="G21" s="33"/>
      <c r="H21" s="33"/>
      <c r="I21" s="5"/>
      <c r="J21" s="375"/>
      <c r="K21" s="376"/>
      <c r="L21" s="376"/>
      <c r="M21" s="376"/>
      <c r="N21" s="376"/>
      <c r="P21" s="43">
        <v>2015</v>
      </c>
      <c r="Q21" s="43">
        <v>1095</v>
      </c>
      <c r="R21" s="43">
        <v>1100</v>
      </c>
      <c r="S21" s="43">
        <v>1105</v>
      </c>
      <c r="T21" s="43">
        <v>1115</v>
      </c>
      <c r="U21" s="43">
        <v>1135</v>
      </c>
      <c r="V21" s="43">
        <v>1140</v>
      </c>
      <c r="W21" s="43">
        <v>1160</v>
      </c>
      <c r="X21" s="43">
        <v>1165</v>
      </c>
      <c r="Y21" s="43">
        <v>1170</v>
      </c>
      <c r="Z21" s="43">
        <v>1180</v>
      </c>
      <c r="AA21" s="43">
        <v>1.030837</v>
      </c>
    </row>
    <row r="22" spans="1:27" ht="60.75" customHeight="1" x14ac:dyDescent="0.35">
      <c r="A22" s="89" t="s">
        <v>7</v>
      </c>
      <c r="B22" s="397"/>
      <c r="C22" s="3" t="s">
        <v>21</v>
      </c>
      <c r="E22" s="33">
        <f t="shared" si="0"/>
        <v>2019</v>
      </c>
      <c r="F22" s="33"/>
      <c r="G22" s="33"/>
      <c r="H22" s="33"/>
      <c r="I22" s="5"/>
      <c r="J22" s="377"/>
      <c r="K22" s="378"/>
      <c r="L22" s="378"/>
      <c r="M22" s="378"/>
      <c r="N22" s="378"/>
      <c r="P22" s="43">
        <v>2016</v>
      </c>
      <c r="Q22" s="43">
        <v>1105</v>
      </c>
      <c r="R22" s="43">
        <v>1110</v>
      </c>
      <c r="S22" s="43">
        <v>1115</v>
      </c>
      <c r="T22" s="43">
        <v>1125</v>
      </c>
      <c r="U22" s="43">
        <v>1145</v>
      </c>
      <c r="V22" s="43">
        <v>1150</v>
      </c>
      <c r="W22" s="43">
        <v>1170</v>
      </c>
      <c r="X22" s="43">
        <v>1175</v>
      </c>
      <c r="Y22" s="43">
        <v>1190</v>
      </c>
      <c r="Z22" s="43">
        <v>1195</v>
      </c>
      <c r="AA22" s="43">
        <v>1.039301</v>
      </c>
    </row>
    <row r="23" spans="1:27" x14ac:dyDescent="0.35">
      <c r="A23" s="89" t="s">
        <v>72</v>
      </c>
      <c r="B23" s="89"/>
      <c r="C23" s="3" t="s">
        <v>73</v>
      </c>
      <c r="E23" s="33">
        <f t="shared" si="0"/>
        <v>2020</v>
      </c>
      <c r="F23" s="33"/>
      <c r="G23" s="33"/>
      <c r="H23" s="33"/>
      <c r="I23" s="5"/>
      <c r="J23" s="34" t="s">
        <v>89</v>
      </c>
      <c r="K23" s="35"/>
      <c r="L23" s="35"/>
      <c r="M23" s="35"/>
      <c r="N23" s="36"/>
      <c r="P23" s="43">
        <v>2017</v>
      </c>
      <c r="Q23" s="43">
        <v>1115</v>
      </c>
      <c r="R23" s="43">
        <v>1120</v>
      </c>
      <c r="S23" s="43">
        <v>1125</v>
      </c>
      <c r="T23" s="43">
        <v>1135</v>
      </c>
      <c r="U23" s="43">
        <v>1155</v>
      </c>
      <c r="V23" s="43">
        <v>1160</v>
      </c>
      <c r="W23" s="43">
        <v>1180</v>
      </c>
      <c r="X23" s="43">
        <v>1185</v>
      </c>
      <c r="Y23" s="43">
        <v>1195</v>
      </c>
      <c r="Z23" s="43">
        <v>1205</v>
      </c>
      <c r="AA23" s="43">
        <v>1.034632</v>
      </c>
    </row>
    <row r="24" spans="1:27" x14ac:dyDescent="0.35">
      <c r="A24" s="89" t="s">
        <v>68</v>
      </c>
      <c r="B24" s="90" t="s">
        <v>399</v>
      </c>
      <c r="C24" s="3" t="s">
        <v>69</v>
      </c>
      <c r="E24" s="33">
        <f t="shared" si="0"/>
        <v>2021</v>
      </c>
      <c r="F24" s="33"/>
      <c r="G24" s="33"/>
      <c r="H24" s="33"/>
      <c r="I24" s="5"/>
      <c r="J24" s="353"/>
      <c r="K24" s="354"/>
      <c r="L24" s="354"/>
      <c r="M24" s="354"/>
      <c r="N24" s="355"/>
      <c r="P24" s="43">
        <v>2018</v>
      </c>
      <c r="Q24" s="43">
        <v>1125</v>
      </c>
      <c r="R24" s="43">
        <v>1130</v>
      </c>
      <c r="S24" s="43">
        <v>1140</v>
      </c>
      <c r="T24" s="43">
        <v>1150</v>
      </c>
      <c r="U24" s="43">
        <v>1170</v>
      </c>
      <c r="V24" s="43">
        <v>1175</v>
      </c>
      <c r="W24" s="43">
        <v>1195</v>
      </c>
      <c r="X24" s="43">
        <v>1200</v>
      </c>
      <c r="Y24" s="43">
        <v>1215</v>
      </c>
      <c r="Z24" s="43">
        <v>1215</v>
      </c>
      <c r="AA24" s="43">
        <v>1.038462</v>
      </c>
    </row>
    <row r="25" spans="1:27" ht="53.25" customHeight="1" x14ac:dyDescent="0.35">
      <c r="A25" s="89" t="s">
        <v>67</v>
      </c>
      <c r="B25" s="97" t="s">
        <v>443</v>
      </c>
      <c r="C25" s="3" t="s">
        <v>70</v>
      </c>
      <c r="E25" s="33">
        <f t="shared" si="0"/>
        <v>2022</v>
      </c>
      <c r="F25" s="33"/>
      <c r="G25" s="33"/>
      <c r="H25" s="33"/>
      <c r="I25" s="5"/>
      <c r="J25" s="356"/>
      <c r="K25" s="357"/>
      <c r="L25" s="357"/>
      <c r="M25" s="357"/>
      <c r="N25" s="358"/>
      <c r="P25" s="43">
        <v>2019</v>
      </c>
      <c r="Q25" s="43">
        <v>1135</v>
      </c>
      <c r="R25" s="43">
        <v>1140</v>
      </c>
      <c r="S25" s="43">
        <v>1150</v>
      </c>
      <c r="T25" s="43">
        <v>1160</v>
      </c>
      <c r="U25" s="43">
        <v>1180</v>
      </c>
      <c r="V25" s="43">
        <v>1185</v>
      </c>
      <c r="W25" s="43">
        <v>1205</v>
      </c>
      <c r="X25" s="43">
        <v>1210</v>
      </c>
      <c r="Y25" s="43">
        <v>1225</v>
      </c>
      <c r="Z25" s="43">
        <v>1230</v>
      </c>
      <c r="AA25" s="43">
        <v>1.0381359999999999</v>
      </c>
    </row>
    <row r="26" spans="1:27" ht="48.75" customHeight="1" x14ac:dyDescent="0.35">
      <c r="A26" s="71" t="s">
        <v>98</v>
      </c>
      <c r="B26" s="100" t="s">
        <v>364</v>
      </c>
      <c r="C26" s="3" t="s">
        <v>58</v>
      </c>
      <c r="E26" s="33">
        <f t="shared" si="0"/>
        <v>2023</v>
      </c>
      <c r="F26" s="33"/>
      <c r="G26" s="33"/>
      <c r="H26" s="33"/>
      <c r="I26" s="5"/>
      <c r="J26" s="359"/>
      <c r="K26" s="360"/>
      <c r="L26" s="360"/>
      <c r="M26" s="360"/>
      <c r="N26" s="361"/>
      <c r="P26" s="43">
        <v>2020</v>
      </c>
      <c r="Q26" s="43">
        <v>1145</v>
      </c>
      <c r="R26" s="43">
        <v>1150</v>
      </c>
      <c r="S26" s="43">
        <v>1155</v>
      </c>
      <c r="T26" s="43">
        <v>1170</v>
      </c>
      <c r="U26" s="43">
        <v>1190</v>
      </c>
      <c r="V26" s="43">
        <v>1195</v>
      </c>
      <c r="W26" s="43">
        <v>1215</v>
      </c>
      <c r="X26" s="43">
        <v>1225</v>
      </c>
      <c r="Y26" s="43">
        <v>1235</v>
      </c>
      <c r="Z26" s="43">
        <v>1240</v>
      </c>
      <c r="AA26" s="43">
        <v>1.0378149999999999</v>
      </c>
    </row>
    <row r="27" spans="1:27" s="2" customFormat="1" x14ac:dyDescent="0.35">
      <c r="A27" s="5" t="s">
        <v>378</v>
      </c>
      <c r="B27" s="22" t="s">
        <v>274</v>
      </c>
      <c r="C27" s="3" t="s">
        <v>6</v>
      </c>
      <c r="E27" s="33">
        <f t="shared" si="0"/>
        <v>2024</v>
      </c>
      <c r="F27" s="33"/>
      <c r="G27" s="33"/>
      <c r="H27" s="33"/>
      <c r="I27" s="5"/>
      <c r="P27" s="43" t="s">
        <v>78</v>
      </c>
      <c r="Q27" s="43"/>
      <c r="R27" s="43"/>
      <c r="S27" s="43"/>
      <c r="T27" s="43"/>
      <c r="U27" s="43"/>
      <c r="V27" s="43"/>
      <c r="W27" s="43"/>
      <c r="X27" s="43"/>
      <c r="Y27" s="43"/>
      <c r="Z27" s="43"/>
      <c r="AA27" s="43"/>
    </row>
    <row r="28" spans="1:27" s="2" customFormat="1" ht="34.5" customHeight="1" x14ac:dyDescent="0.35">
      <c r="A28" s="5" t="s">
        <v>55</v>
      </c>
      <c r="B28" s="23" t="s">
        <v>275</v>
      </c>
      <c r="C28" s="3" t="s">
        <v>54</v>
      </c>
      <c r="E28" s="33">
        <f t="shared" si="0"/>
        <v>2025</v>
      </c>
      <c r="F28" s="33"/>
      <c r="G28" s="33"/>
      <c r="H28" s="33"/>
      <c r="I28" s="5"/>
      <c r="J28" s="362" t="s">
        <v>96</v>
      </c>
      <c r="K28" s="363"/>
      <c r="L28" s="363"/>
      <c r="M28" s="363"/>
      <c r="N28" s="363"/>
      <c r="P28" s="43" t="s">
        <v>79</v>
      </c>
      <c r="Q28" s="43">
        <v>1030</v>
      </c>
      <c r="R28" s="43">
        <v>1035</v>
      </c>
      <c r="S28" s="43">
        <v>1035</v>
      </c>
      <c r="T28" s="43">
        <v>1035</v>
      </c>
      <c r="U28" s="43">
        <v>1045</v>
      </c>
      <c r="V28" s="43">
        <v>1050</v>
      </c>
      <c r="W28" s="43">
        <v>1055</v>
      </c>
      <c r="X28" s="43">
        <v>1055</v>
      </c>
      <c r="Y28" s="43">
        <v>1060</v>
      </c>
      <c r="Z28" s="43">
        <v>1070</v>
      </c>
      <c r="AA28" s="43">
        <v>1.014354</v>
      </c>
    </row>
    <row r="29" spans="1:27" ht="30.75" customHeight="1" x14ac:dyDescent="0.35">
      <c r="A29" s="5" t="s">
        <v>56</v>
      </c>
      <c r="B29" s="22"/>
      <c r="C29" s="3" t="s">
        <v>57</v>
      </c>
      <c r="E29" s="33">
        <f t="shared" si="0"/>
        <v>2026</v>
      </c>
      <c r="F29" s="33"/>
      <c r="G29" s="33"/>
      <c r="H29" s="33"/>
      <c r="I29" s="5"/>
      <c r="J29" s="362"/>
      <c r="K29" s="363"/>
      <c r="L29" s="363"/>
      <c r="M29" s="363"/>
      <c r="N29" s="363"/>
      <c r="P29" s="43" t="s">
        <v>80</v>
      </c>
      <c r="Q29" s="43">
        <v>1040</v>
      </c>
      <c r="R29" s="43">
        <v>1045</v>
      </c>
      <c r="S29" s="43">
        <v>1045</v>
      </c>
      <c r="T29" s="43">
        <v>1045</v>
      </c>
      <c r="U29" s="43">
        <v>1055</v>
      </c>
      <c r="V29" s="43">
        <v>1060</v>
      </c>
      <c r="W29" s="43">
        <v>1065</v>
      </c>
      <c r="X29" s="43">
        <v>1065</v>
      </c>
      <c r="Y29" s="43">
        <v>1070</v>
      </c>
      <c r="Z29" s="43">
        <v>1080</v>
      </c>
      <c r="AA29" s="43">
        <v>1.0142180000000001</v>
      </c>
    </row>
    <row r="30" spans="1:27" s="2" customFormat="1" x14ac:dyDescent="0.35">
      <c r="A30" s="18"/>
      <c r="B30" s="19"/>
      <c r="C30" s="3"/>
      <c r="E30" s="33">
        <f t="shared" si="0"/>
        <v>2027</v>
      </c>
      <c r="F30" s="33"/>
      <c r="G30" s="33"/>
      <c r="H30" s="33"/>
      <c r="I30" s="5"/>
      <c r="J30" s="362"/>
      <c r="K30" s="363"/>
      <c r="L30" s="363"/>
      <c r="M30" s="363"/>
      <c r="N30" s="363"/>
      <c r="P30" s="43" t="s">
        <v>81</v>
      </c>
      <c r="Q30" s="43">
        <v>1050</v>
      </c>
      <c r="R30" s="43">
        <v>1055</v>
      </c>
      <c r="S30" s="43">
        <v>1055</v>
      </c>
      <c r="T30" s="43">
        <v>1055</v>
      </c>
      <c r="U30" s="43">
        <v>1065</v>
      </c>
      <c r="V30" s="43">
        <v>1070</v>
      </c>
      <c r="W30" s="43">
        <v>1075</v>
      </c>
      <c r="X30" s="43">
        <v>1075</v>
      </c>
      <c r="Y30" s="43">
        <v>1080</v>
      </c>
      <c r="Z30" s="43">
        <v>1095</v>
      </c>
      <c r="AA30" s="43">
        <v>1.0140849999999999</v>
      </c>
    </row>
    <row r="31" spans="1:27" x14ac:dyDescent="0.35">
      <c r="A31" s="364" t="s">
        <v>71</v>
      </c>
      <c r="B31" s="364"/>
      <c r="E31" s="33">
        <f t="shared" si="0"/>
        <v>2028</v>
      </c>
      <c r="F31" s="33"/>
      <c r="G31" s="33"/>
      <c r="H31" s="33"/>
      <c r="I31" s="5"/>
      <c r="P31" s="43" t="s">
        <v>82</v>
      </c>
      <c r="Q31" s="43">
        <v>1055</v>
      </c>
      <c r="R31" s="43">
        <v>1060</v>
      </c>
      <c r="S31" s="43">
        <v>1060</v>
      </c>
      <c r="T31" s="43">
        <v>1060</v>
      </c>
      <c r="U31" s="43">
        <v>1070</v>
      </c>
      <c r="V31" s="43">
        <v>1075</v>
      </c>
      <c r="W31" s="43">
        <v>1080</v>
      </c>
      <c r="X31" s="43">
        <v>1080</v>
      </c>
      <c r="Y31" s="43">
        <v>1085</v>
      </c>
      <c r="Z31" s="43">
        <v>1095</v>
      </c>
      <c r="AA31" s="43">
        <v>1.014019</v>
      </c>
    </row>
    <row r="32" spans="1:27" x14ac:dyDescent="0.35">
      <c r="A32" s="5" t="s">
        <v>28</v>
      </c>
      <c r="B32" s="5"/>
      <c r="E32" s="33">
        <f t="shared" si="0"/>
        <v>2029</v>
      </c>
      <c r="F32" s="33"/>
      <c r="G32" s="33"/>
      <c r="H32" s="33"/>
      <c r="I32" s="5"/>
      <c r="P32" s="43" t="s">
        <v>83</v>
      </c>
      <c r="Q32" s="43">
        <v>1060</v>
      </c>
      <c r="R32" s="43">
        <v>1065</v>
      </c>
      <c r="S32" s="43">
        <v>1065</v>
      </c>
      <c r="T32" s="43">
        <v>1065</v>
      </c>
      <c r="U32" s="43">
        <v>1075</v>
      </c>
      <c r="V32" s="43">
        <v>1080</v>
      </c>
      <c r="W32" s="43">
        <v>1085</v>
      </c>
      <c r="X32" s="43">
        <v>1085</v>
      </c>
      <c r="Y32" s="43">
        <v>1090</v>
      </c>
      <c r="Z32" s="43">
        <v>1110</v>
      </c>
      <c r="AA32" s="43">
        <v>1.0139530000000001</v>
      </c>
    </row>
    <row r="33" spans="1:27" x14ac:dyDescent="0.35">
      <c r="A33" s="5" t="s">
        <v>29</v>
      </c>
      <c r="B33" s="5"/>
      <c r="E33" s="33">
        <f t="shared" si="0"/>
        <v>2030</v>
      </c>
      <c r="F33" s="33"/>
      <c r="G33" s="33"/>
      <c r="H33" s="33"/>
      <c r="I33" s="5"/>
      <c r="P33" s="43" t="s">
        <v>84</v>
      </c>
      <c r="Q33" s="43">
        <v>1065</v>
      </c>
      <c r="R33" s="43">
        <v>1070</v>
      </c>
      <c r="S33" s="43">
        <v>1070</v>
      </c>
      <c r="T33" s="43">
        <v>1070</v>
      </c>
      <c r="U33" s="43">
        <v>1080</v>
      </c>
      <c r="V33" s="43">
        <v>1085</v>
      </c>
      <c r="W33" s="43">
        <v>1090</v>
      </c>
      <c r="X33" s="43">
        <v>1090</v>
      </c>
      <c r="Y33" s="43">
        <v>1100</v>
      </c>
      <c r="Z33" s="43">
        <v>1110</v>
      </c>
      <c r="AA33" s="43">
        <v>1.018519</v>
      </c>
    </row>
    <row r="34" spans="1:27" ht="39.75" customHeight="1" x14ac:dyDescent="0.35">
      <c r="A34" s="5" t="s">
        <v>30</v>
      </c>
      <c r="B34" s="23"/>
      <c r="C34" s="1" t="s">
        <v>43</v>
      </c>
      <c r="E34" s="33">
        <f t="shared" si="0"/>
        <v>2031</v>
      </c>
      <c r="F34" s="33"/>
      <c r="G34" s="33"/>
      <c r="H34" s="33"/>
      <c r="I34" s="5"/>
      <c r="P34" s="43" t="s">
        <v>85</v>
      </c>
      <c r="Q34" s="43">
        <v>1075</v>
      </c>
      <c r="R34" s="43">
        <v>1080</v>
      </c>
      <c r="S34" s="43">
        <v>1080</v>
      </c>
      <c r="T34" s="43">
        <v>1080</v>
      </c>
      <c r="U34" s="43">
        <v>1090</v>
      </c>
      <c r="V34" s="43">
        <v>1095</v>
      </c>
      <c r="W34" s="43">
        <v>1100</v>
      </c>
      <c r="X34" s="43">
        <v>1100</v>
      </c>
      <c r="Y34" s="43">
        <v>1105</v>
      </c>
      <c r="Z34" s="43">
        <v>1120</v>
      </c>
      <c r="AA34" s="43">
        <v>1.0137609999999999</v>
      </c>
    </row>
    <row r="35" spans="1:27" x14ac:dyDescent="0.35">
      <c r="A35" s="5" t="s">
        <v>44</v>
      </c>
      <c r="B35" s="5"/>
      <c r="E35" s="33">
        <f t="shared" si="0"/>
        <v>2032</v>
      </c>
      <c r="F35" s="33"/>
      <c r="G35" s="33"/>
      <c r="H35" s="33"/>
      <c r="I35" s="5"/>
      <c r="P35" s="43" t="s">
        <v>86</v>
      </c>
      <c r="Q35" s="43">
        <v>1080</v>
      </c>
      <c r="R35" s="43">
        <v>1085</v>
      </c>
      <c r="S35" s="43">
        <v>1085</v>
      </c>
      <c r="T35" s="43">
        <v>1085</v>
      </c>
      <c r="U35" s="43">
        <v>1095</v>
      </c>
      <c r="V35" s="43">
        <v>1100</v>
      </c>
      <c r="W35" s="43">
        <v>1105</v>
      </c>
      <c r="X35" s="43">
        <v>1105</v>
      </c>
      <c r="Y35" s="43">
        <v>1110</v>
      </c>
      <c r="Z35" s="43">
        <v>1120</v>
      </c>
      <c r="AA35" s="43">
        <v>1.0136989999999999</v>
      </c>
    </row>
    <row r="36" spans="1:27" x14ac:dyDescent="0.35">
      <c r="A36" s="5" t="s">
        <v>47</v>
      </c>
      <c r="B36" s="5"/>
      <c r="E36" s="33">
        <f t="shared" si="0"/>
        <v>2033</v>
      </c>
      <c r="F36" s="33"/>
      <c r="G36" s="33"/>
      <c r="H36" s="33"/>
      <c r="I36" s="5"/>
      <c r="P36" s="43" t="s">
        <v>87</v>
      </c>
      <c r="Q36" s="43">
        <v>1085</v>
      </c>
      <c r="R36" s="43">
        <v>1090</v>
      </c>
      <c r="S36" s="43">
        <v>1090</v>
      </c>
      <c r="T36" s="43">
        <v>1090</v>
      </c>
      <c r="U36" s="43">
        <v>1100</v>
      </c>
      <c r="V36" s="43">
        <v>1105</v>
      </c>
      <c r="W36" s="43">
        <v>1110</v>
      </c>
      <c r="X36" s="43">
        <v>1110</v>
      </c>
      <c r="Y36" s="43">
        <v>1115</v>
      </c>
      <c r="Z36" s="43">
        <v>1125</v>
      </c>
      <c r="AA36" s="43">
        <v>1.013636</v>
      </c>
    </row>
    <row r="37" spans="1:27" x14ac:dyDescent="0.35">
      <c r="A37" s="5" t="s">
        <v>45</v>
      </c>
      <c r="B37" s="5"/>
      <c r="P37" s="43" t="s">
        <v>88</v>
      </c>
      <c r="Q37" s="43">
        <v>1090</v>
      </c>
      <c r="R37" s="43">
        <v>1095</v>
      </c>
      <c r="S37" s="43">
        <v>1095</v>
      </c>
      <c r="T37" s="43">
        <v>1095</v>
      </c>
      <c r="U37" s="43">
        <v>1105</v>
      </c>
      <c r="V37" s="43">
        <v>1110</v>
      </c>
      <c r="W37" s="43">
        <v>1115</v>
      </c>
      <c r="X37" s="43">
        <v>1115</v>
      </c>
      <c r="Y37" s="43">
        <v>1120</v>
      </c>
      <c r="Z37" s="43">
        <v>1130</v>
      </c>
      <c r="AA37" s="43">
        <v>1.0135749999999999</v>
      </c>
    </row>
    <row r="38" spans="1:27" x14ac:dyDescent="0.35">
      <c r="A38" s="5" t="s">
        <v>46</v>
      </c>
      <c r="B38" s="5"/>
      <c r="E38" s="32"/>
      <c r="F38" s="32"/>
      <c r="G38" s="32"/>
      <c r="H38" s="32"/>
      <c r="I38" s="2"/>
    </row>
    <row r="39" spans="1:27" s="2" customFormat="1" ht="16.5" customHeight="1" x14ac:dyDescent="0.35">
      <c r="A39" s="93"/>
      <c r="B39" s="94"/>
      <c r="C39" s="3"/>
      <c r="E39" s="26"/>
      <c r="F39" s="26"/>
      <c r="G39" s="26"/>
      <c r="H39" s="26"/>
      <c r="I39"/>
      <c r="P39" s="136"/>
    </row>
    <row r="40" spans="1:27" x14ac:dyDescent="0.35">
      <c r="A40" s="80"/>
      <c r="B40" s="80"/>
    </row>
    <row r="62" spans="1:8" x14ac:dyDescent="0.35">
      <c r="A62" s="80"/>
      <c r="B62" s="80"/>
    </row>
    <row r="63" spans="1:8" x14ac:dyDescent="0.35">
      <c r="A63" s="92"/>
      <c r="B63" s="80"/>
      <c r="C63"/>
      <c r="E63"/>
      <c r="F63"/>
      <c r="G63"/>
      <c r="H63"/>
    </row>
  </sheetData>
  <mergeCells count="10">
    <mergeCell ref="D1:J1"/>
    <mergeCell ref="J24:N26"/>
    <mergeCell ref="J28:N30"/>
    <mergeCell ref="A31:B31"/>
    <mergeCell ref="A11:B11"/>
    <mergeCell ref="E14:I14"/>
    <mergeCell ref="E15:H15"/>
    <mergeCell ref="J16:N17"/>
    <mergeCell ref="J18:N22"/>
    <mergeCell ref="B21:B22"/>
  </mergeCells>
  <pageMargins left="0.7" right="0.7" top="0.75" bottom="0.75" header="0.3" footer="0.3"/>
  <pageSetup scale="56"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58"/>
  <sheetViews>
    <sheetView zoomScale="80" zoomScaleNormal="80" workbookViewId="0"/>
  </sheetViews>
  <sheetFormatPr defaultRowHeight="14.5" x14ac:dyDescent="0.35"/>
  <cols>
    <col min="1" max="1" width="63.6328125" customWidth="1"/>
    <col min="2" max="2" width="73.453125" customWidth="1"/>
    <col min="3" max="3" width="44.453125" style="1" customWidth="1"/>
    <col min="5" max="5" width="9.08984375" style="26"/>
    <col min="6" max="6" width="14.453125" style="26" customWidth="1"/>
    <col min="7" max="7" width="15.453125" style="26" customWidth="1"/>
    <col min="8" max="8" width="18" style="26" customWidth="1"/>
    <col min="9" max="9" width="15.6328125" customWidth="1"/>
    <col min="16" max="16" width="12.54296875" style="135" customWidth="1"/>
  </cols>
  <sheetData>
    <row r="1" spans="1:27" ht="96" customHeight="1" x14ac:dyDescent="0.45">
      <c r="A1" s="125" t="s">
        <v>293</v>
      </c>
      <c r="B1" s="52"/>
      <c r="D1" s="401" t="s">
        <v>520</v>
      </c>
      <c r="E1" s="402"/>
      <c r="F1" s="402"/>
      <c r="G1" s="402"/>
      <c r="H1" s="403"/>
    </row>
    <row r="2" spans="1:27" ht="15.5" x14ac:dyDescent="0.35">
      <c r="A2" s="169" t="s">
        <v>514</v>
      </c>
    </row>
    <row r="3" spans="1:27" ht="15" customHeight="1" x14ac:dyDescent="0.35">
      <c r="A3" s="4" t="s">
        <v>8</v>
      </c>
      <c r="B3" s="4"/>
    </row>
    <row r="4" spans="1:27" ht="15" customHeight="1" x14ac:dyDescent="0.35">
      <c r="A4" s="15" t="s">
        <v>9</v>
      </c>
      <c r="B4" s="15"/>
      <c r="D4" s="2"/>
      <c r="E4" s="32"/>
    </row>
    <row r="5" spans="1:27" x14ac:dyDescent="0.35">
      <c r="C5" s="1" t="s">
        <v>31</v>
      </c>
    </row>
    <row r="6" spans="1:27" x14ac:dyDescent="0.35">
      <c r="A6" s="368" t="s">
        <v>10</v>
      </c>
      <c r="B6" s="369"/>
      <c r="C6" s="3"/>
    </row>
    <row r="7" spans="1:27" ht="21" customHeight="1" x14ac:dyDescent="0.35">
      <c r="A7" s="6" t="s">
        <v>0</v>
      </c>
      <c r="B7" s="5" t="s">
        <v>293</v>
      </c>
      <c r="C7" s="3"/>
    </row>
    <row r="8" spans="1:27" ht="233.25" customHeight="1" x14ac:dyDescent="0.35">
      <c r="A8" s="6" t="s">
        <v>2</v>
      </c>
      <c r="B8" s="178" t="s">
        <v>516</v>
      </c>
      <c r="C8" s="3"/>
    </row>
    <row r="9" spans="1:27" ht="252.75" customHeight="1" x14ac:dyDescent="0.35">
      <c r="A9" s="6" t="s">
        <v>238</v>
      </c>
      <c r="B9" s="179" t="s">
        <v>515</v>
      </c>
      <c r="C9" s="3"/>
      <c r="E9" s="370" t="s">
        <v>100</v>
      </c>
      <c r="F9" s="370"/>
      <c r="G9" s="370"/>
      <c r="H9" s="370"/>
      <c r="I9" s="370"/>
    </row>
    <row r="10" spans="1:27" ht="25.5" customHeight="1" thickBot="1" x14ac:dyDescent="0.4">
      <c r="A10" s="6" t="s">
        <v>1</v>
      </c>
      <c r="B10" s="5"/>
      <c r="C10" s="3" t="s">
        <v>48</v>
      </c>
      <c r="E10" s="371" t="s">
        <v>53</v>
      </c>
      <c r="F10" s="372"/>
      <c r="G10" s="372"/>
      <c r="H10" s="373"/>
      <c r="I10" s="5" t="str">
        <f>B15</f>
        <v>Not load driven</v>
      </c>
      <c r="J10" t="s">
        <v>74</v>
      </c>
      <c r="P10" s="43" t="s">
        <v>76</v>
      </c>
      <c r="Q10" s="43"/>
      <c r="R10" s="43"/>
      <c r="S10" s="43"/>
      <c r="T10" s="43"/>
      <c r="U10" s="43"/>
      <c r="V10" s="43"/>
      <c r="W10" s="43"/>
      <c r="X10" s="43"/>
      <c r="Y10" s="43"/>
      <c r="Z10" s="43"/>
      <c r="AA10" s="43"/>
    </row>
    <row r="11" spans="1:27" ht="48" customHeight="1" thickBot="1" x14ac:dyDescent="0.4">
      <c r="A11" s="6" t="s">
        <v>4</v>
      </c>
      <c r="B11" s="5" t="s">
        <v>492</v>
      </c>
      <c r="C11" s="3" t="s">
        <v>3</v>
      </c>
      <c r="E11" s="37" t="s">
        <v>75</v>
      </c>
      <c r="F11" s="38" t="s">
        <v>147</v>
      </c>
      <c r="G11" s="38" t="s">
        <v>146</v>
      </c>
      <c r="H11" s="38" t="s">
        <v>90</v>
      </c>
      <c r="I11" s="38" t="s">
        <v>144</v>
      </c>
      <c r="J11" s="362" t="s">
        <v>92</v>
      </c>
      <c r="K11" s="374"/>
      <c r="L11" s="374"/>
      <c r="M11" s="374"/>
      <c r="N11" s="374"/>
      <c r="P11" s="43" t="s">
        <v>77</v>
      </c>
      <c r="Q11" s="48">
        <v>0.9</v>
      </c>
      <c r="R11" s="46">
        <v>0.8</v>
      </c>
      <c r="S11" s="46">
        <v>0.7</v>
      </c>
      <c r="T11" s="47">
        <v>0.6</v>
      </c>
      <c r="U11" s="48">
        <v>0.5</v>
      </c>
      <c r="V11" s="46">
        <v>0.4</v>
      </c>
      <c r="W11" s="46">
        <v>0.3</v>
      </c>
      <c r="X11" s="46">
        <v>0.2</v>
      </c>
      <c r="Y11" s="46">
        <v>0.1</v>
      </c>
      <c r="Z11" s="46">
        <v>0.05</v>
      </c>
      <c r="AA11" s="45">
        <v>18537</v>
      </c>
    </row>
    <row r="12" spans="1:27" ht="19.5" customHeight="1" x14ac:dyDescent="0.35">
      <c r="A12" s="12" t="s">
        <v>49</v>
      </c>
      <c r="B12" s="12"/>
      <c r="C12" s="3"/>
      <c r="E12" s="33">
        <v>2012</v>
      </c>
      <c r="F12" s="33"/>
      <c r="G12" s="33"/>
      <c r="H12" s="33"/>
      <c r="I12" s="5"/>
      <c r="J12" s="362"/>
      <c r="K12" s="374"/>
      <c r="L12" s="374"/>
      <c r="M12" s="374"/>
      <c r="N12" s="374"/>
      <c r="P12" s="43">
        <v>2011</v>
      </c>
      <c r="Q12" s="43">
        <v>1030</v>
      </c>
      <c r="R12" s="43">
        <v>1035</v>
      </c>
      <c r="S12" s="43">
        <v>1040</v>
      </c>
      <c r="T12" s="43">
        <v>1050</v>
      </c>
      <c r="U12" s="43">
        <v>1070</v>
      </c>
      <c r="V12" s="43">
        <v>1075</v>
      </c>
      <c r="W12" s="43">
        <v>1090</v>
      </c>
      <c r="X12" s="43">
        <v>1095</v>
      </c>
      <c r="Y12" s="43">
        <v>1110</v>
      </c>
      <c r="Z12" s="43">
        <v>1110</v>
      </c>
      <c r="AA12" s="43">
        <v>1.0373829999999999</v>
      </c>
    </row>
    <row r="13" spans="1:27" ht="15" customHeight="1" x14ac:dyDescent="0.35">
      <c r="A13" s="12" t="s">
        <v>50</v>
      </c>
      <c r="B13" s="12" t="s">
        <v>517</v>
      </c>
      <c r="C13" s="3"/>
      <c r="E13" s="33">
        <v>2013</v>
      </c>
      <c r="F13" s="33"/>
      <c r="G13" s="33"/>
      <c r="H13" s="33"/>
      <c r="I13" s="5"/>
      <c r="J13" s="375" t="s">
        <v>91</v>
      </c>
      <c r="K13" s="376"/>
      <c r="L13" s="376"/>
      <c r="M13" s="376"/>
      <c r="N13" s="376"/>
      <c r="P13" s="43">
        <v>2012</v>
      </c>
      <c r="Q13" s="43">
        <v>1050</v>
      </c>
      <c r="R13" s="43">
        <v>1055</v>
      </c>
      <c r="S13" s="43">
        <v>1060</v>
      </c>
      <c r="T13" s="43">
        <v>1070</v>
      </c>
      <c r="U13" s="43">
        <v>1090</v>
      </c>
      <c r="V13" s="43">
        <v>1095</v>
      </c>
      <c r="W13" s="43">
        <v>1115</v>
      </c>
      <c r="X13" s="43">
        <v>1120</v>
      </c>
      <c r="Y13" s="43">
        <v>1125</v>
      </c>
      <c r="Z13" s="43">
        <v>1135</v>
      </c>
      <c r="AA13" s="43">
        <v>1.0321100000000001</v>
      </c>
    </row>
    <row r="14" spans="1:27" x14ac:dyDescent="0.35">
      <c r="A14" s="12" t="s">
        <v>51</v>
      </c>
      <c r="B14" s="12"/>
      <c r="C14" s="3" t="s">
        <v>52</v>
      </c>
      <c r="E14" s="33">
        <v>2014</v>
      </c>
      <c r="F14" s="33"/>
      <c r="G14" s="33"/>
      <c r="H14" s="33"/>
      <c r="I14" s="5"/>
      <c r="J14" s="375"/>
      <c r="K14" s="376"/>
      <c r="L14" s="376"/>
      <c r="M14" s="376"/>
      <c r="N14" s="376"/>
      <c r="P14" s="43">
        <v>2013</v>
      </c>
      <c r="Q14" s="43">
        <v>1065</v>
      </c>
      <c r="R14" s="43">
        <v>1070</v>
      </c>
      <c r="S14" s="43">
        <v>1075</v>
      </c>
      <c r="T14" s="43">
        <v>1085</v>
      </c>
      <c r="U14" s="43">
        <v>1105</v>
      </c>
      <c r="V14" s="43">
        <v>1110</v>
      </c>
      <c r="W14" s="43">
        <v>1130</v>
      </c>
      <c r="X14" s="43">
        <v>1135</v>
      </c>
      <c r="Y14" s="43">
        <v>1150</v>
      </c>
      <c r="Z14" s="43">
        <v>1150</v>
      </c>
      <c r="AA14" s="43">
        <v>1.040724</v>
      </c>
    </row>
    <row r="15" spans="1:27" ht="21.75" customHeight="1" x14ac:dyDescent="0.35">
      <c r="A15" s="12" t="s">
        <v>53</v>
      </c>
      <c r="B15" s="24" t="s">
        <v>517</v>
      </c>
      <c r="C15" s="3"/>
      <c r="E15" s="33">
        <v>2015</v>
      </c>
      <c r="F15" s="33"/>
      <c r="G15" s="33"/>
      <c r="H15" s="33"/>
      <c r="I15" s="5"/>
      <c r="J15" s="375"/>
      <c r="K15" s="376"/>
      <c r="L15" s="376"/>
      <c r="M15" s="376"/>
      <c r="N15" s="376"/>
      <c r="P15" s="43">
        <v>2014</v>
      </c>
      <c r="Q15" s="43">
        <v>1080</v>
      </c>
      <c r="R15" s="43">
        <v>1085</v>
      </c>
      <c r="S15" s="43">
        <v>1090</v>
      </c>
      <c r="T15" s="43">
        <v>1100</v>
      </c>
      <c r="U15" s="43">
        <v>1120</v>
      </c>
      <c r="V15" s="43">
        <v>1125</v>
      </c>
      <c r="W15" s="43">
        <v>1145</v>
      </c>
      <c r="X15" s="43">
        <v>1150</v>
      </c>
      <c r="Y15" s="43">
        <v>1165</v>
      </c>
      <c r="Z15" s="43">
        <v>1170</v>
      </c>
      <c r="AA15" s="43">
        <v>1.040179</v>
      </c>
    </row>
    <row r="16" spans="1:27" x14ac:dyDescent="0.35">
      <c r="A16" s="88" t="s">
        <v>41</v>
      </c>
      <c r="B16" s="407" t="s">
        <v>97</v>
      </c>
      <c r="E16" s="33">
        <v>2016</v>
      </c>
      <c r="F16" s="33"/>
      <c r="G16" s="33"/>
      <c r="H16" s="33"/>
      <c r="I16" s="5"/>
      <c r="J16" s="375"/>
      <c r="K16" s="376"/>
      <c r="L16" s="376"/>
      <c r="M16" s="376"/>
      <c r="N16" s="376"/>
      <c r="P16" s="43">
        <v>2015</v>
      </c>
      <c r="Q16" s="43">
        <v>1095</v>
      </c>
      <c r="R16" s="43">
        <v>1100</v>
      </c>
      <c r="S16" s="43">
        <v>1105</v>
      </c>
      <c r="T16" s="43">
        <v>1115</v>
      </c>
      <c r="U16" s="43">
        <v>1135</v>
      </c>
      <c r="V16" s="43">
        <v>1140</v>
      </c>
      <c r="W16" s="43">
        <v>1160</v>
      </c>
      <c r="X16" s="43">
        <v>1165</v>
      </c>
      <c r="Y16" s="43">
        <v>1170</v>
      </c>
      <c r="Z16" s="43">
        <v>1180</v>
      </c>
      <c r="AA16" s="43">
        <v>1.030837</v>
      </c>
    </row>
    <row r="17" spans="1:27" ht="60.75" customHeight="1" x14ac:dyDescent="0.35">
      <c r="A17" s="88" t="s">
        <v>7</v>
      </c>
      <c r="B17" s="408"/>
      <c r="C17" s="3" t="s">
        <v>21</v>
      </c>
      <c r="E17" s="33">
        <v>2017</v>
      </c>
      <c r="F17" s="33"/>
      <c r="G17" s="33"/>
      <c r="H17" s="33"/>
      <c r="I17" s="5"/>
      <c r="J17" s="377"/>
      <c r="K17" s="378"/>
      <c r="L17" s="378"/>
      <c r="M17" s="378"/>
      <c r="N17" s="378"/>
      <c r="P17" s="43">
        <v>2016</v>
      </c>
      <c r="Q17" s="43">
        <v>1105</v>
      </c>
      <c r="R17" s="43">
        <v>1110</v>
      </c>
      <c r="S17" s="43">
        <v>1115</v>
      </c>
      <c r="T17" s="43">
        <v>1125</v>
      </c>
      <c r="U17" s="43">
        <v>1145</v>
      </c>
      <c r="V17" s="43">
        <v>1150</v>
      </c>
      <c r="W17" s="43">
        <v>1170</v>
      </c>
      <c r="X17" s="43">
        <v>1175</v>
      </c>
      <c r="Y17" s="43">
        <v>1190</v>
      </c>
      <c r="Z17" s="43">
        <v>1195</v>
      </c>
      <c r="AA17" s="43">
        <v>1.039301</v>
      </c>
    </row>
    <row r="18" spans="1:27" x14ac:dyDescent="0.35">
      <c r="A18" s="89" t="s">
        <v>72</v>
      </c>
      <c r="B18" s="89"/>
      <c r="C18" s="3" t="s">
        <v>73</v>
      </c>
      <c r="E18" s="33">
        <v>2018</v>
      </c>
      <c r="F18" s="33"/>
      <c r="G18" s="33"/>
      <c r="H18" s="33"/>
      <c r="I18" s="5"/>
      <c r="J18" s="34" t="s">
        <v>89</v>
      </c>
      <c r="K18" s="35"/>
      <c r="L18" s="35"/>
      <c r="M18" s="35"/>
      <c r="N18" s="36"/>
      <c r="P18" s="43">
        <v>2017</v>
      </c>
      <c r="Q18" s="43">
        <v>1115</v>
      </c>
      <c r="R18" s="43">
        <v>1120</v>
      </c>
      <c r="S18" s="43">
        <v>1125</v>
      </c>
      <c r="T18" s="43">
        <v>1135</v>
      </c>
      <c r="U18" s="43">
        <v>1155</v>
      </c>
      <c r="V18" s="43">
        <v>1160</v>
      </c>
      <c r="W18" s="43">
        <v>1180</v>
      </c>
      <c r="X18" s="43">
        <v>1185</v>
      </c>
      <c r="Y18" s="43">
        <v>1195</v>
      </c>
      <c r="Z18" s="43">
        <v>1205</v>
      </c>
      <c r="AA18" s="43">
        <v>1.034632</v>
      </c>
    </row>
    <row r="19" spans="1:27" x14ac:dyDescent="0.35">
      <c r="A19" s="89" t="s">
        <v>68</v>
      </c>
      <c r="B19" s="90"/>
      <c r="C19" s="3" t="s">
        <v>69</v>
      </c>
      <c r="E19" s="33">
        <v>2019</v>
      </c>
      <c r="F19" s="33"/>
      <c r="G19" s="33"/>
      <c r="H19" s="33"/>
      <c r="I19" s="5"/>
      <c r="J19" s="353"/>
      <c r="K19" s="354"/>
      <c r="L19" s="354"/>
      <c r="M19" s="354"/>
      <c r="N19" s="355"/>
      <c r="P19" s="43">
        <v>2018</v>
      </c>
      <c r="Q19" s="43">
        <v>1125</v>
      </c>
      <c r="R19" s="43">
        <v>1130</v>
      </c>
      <c r="S19" s="43">
        <v>1140</v>
      </c>
      <c r="T19" s="43">
        <v>1150</v>
      </c>
      <c r="U19" s="43">
        <v>1170</v>
      </c>
      <c r="V19" s="43">
        <v>1175</v>
      </c>
      <c r="W19" s="43">
        <v>1195</v>
      </c>
      <c r="X19" s="43">
        <v>1200</v>
      </c>
      <c r="Y19" s="43">
        <v>1215</v>
      </c>
      <c r="Z19" s="43">
        <v>1215</v>
      </c>
      <c r="AA19" s="43">
        <v>1.038462</v>
      </c>
    </row>
    <row r="20" spans="1:27" ht="21" customHeight="1" x14ac:dyDescent="0.35">
      <c r="A20" s="89" t="s">
        <v>67</v>
      </c>
      <c r="B20" s="89"/>
      <c r="C20" s="3" t="s">
        <v>70</v>
      </c>
      <c r="E20" s="33">
        <v>2020</v>
      </c>
      <c r="F20" s="33"/>
      <c r="G20" s="33"/>
      <c r="H20" s="33"/>
      <c r="I20" s="5"/>
      <c r="J20" s="356"/>
      <c r="K20" s="357"/>
      <c r="L20" s="357"/>
      <c r="M20" s="357"/>
      <c r="N20" s="358"/>
      <c r="P20" s="43">
        <v>2019</v>
      </c>
      <c r="Q20" s="43">
        <v>1135</v>
      </c>
      <c r="R20" s="43">
        <v>1140</v>
      </c>
      <c r="S20" s="43">
        <v>1150</v>
      </c>
      <c r="T20" s="43">
        <v>1160</v>
      </c>
      <c r="U20" s="43">
        <v>1180</v>
      </c>
      <c r="V20" s="43">
        <v>1185</v>
      </c>
      <c r="W20" s="43">
        <v>1205</v>
      </c>
      <c r="X20" s="43">
        <v>1210</v>
      </c>
      <c r="Y20" s="43">
        <v>1225</v>
      </c>
      <c r="Z20" s="43">
        <v>1230</v>
      </c>
      <c r="AA20" s="43">
        <v>1.0381359999999999</v>
      </c>
    </row>
    <row r="21" spans="1:27" ht="45" customHeight="1" x14ac:dyDescent="0.35">
      <c r="A21" s="5" t="s">
        <v>98</v>
      </c>
      <c r="B21" s="160" t="s">
        <v>519</v>
      </c>
      <c r="C21" s="3" t="s">
        <v>58</v>
      </c>
      <c r="E21" s="33">
        <v>2021</v>
      </c>
      <c r="F21" s="33"/>
      <c r="G21" s="33"/>
      <c r="H21" s="33"/>
      <c r="I21" s="5"/>
      <c r="J21" s="359"/>
      <c r="K21" s="360"/>
      <c r="L21" s="360"/>
      <c r="M21" s="360"/>
      <c r="N21" s="361"/>
      <c r="P21" s="43">
        <v>2020</v>
      </c>
      <c r="Q21" s="43">
        <v>1145</v>
      </c>
      <c r="R21" s="43">
        <v>1150</v>
      </c>
      <c r="S21" s="43">
        <v>1155</v>
      </c>
      <c r="T21" s="43">
        <v>1170</v>
      </c>
      <c r="U21" s="43">
        <v>1190</v>
      </c>
      <c r="V21" s="43">
        <v>1195</v>
      </c>
      <c r="W21" s="43">
        <v>1215</v>
      </c>
      <c r="X21" s="43">
        <v>1225</v>
      </c>
      <c r="Y21" s="43">
        <v>1235</v>
      </c>
      <c r="Z21" s="43">
        <v>1240</v>
      </c>
      <c r="AA21" s="43">
        <v>1.0378149999999999</v>
      </c>
    </row>
    <row r="22" spans="1:27" s="2" customFormat="1" ht="21" customHeight="1" x14ac:dyDescent="0.35">
      <c r="A22" s="6" t="s">
        <v>5</v>
      </c>
      <c r="B22" s="200" t="s">
        <v>518</v>
      </c>
      <c r="C22" s="3" t="s">
        <v>6</v>
      </c>
      <c r="E22" s="33">
        <v>2022</v>
      </c>
      <c r="F22" s="33"/>
      <c r="G22" s="33"/>
      <c r="H22" s="33"/>
      <c r="I22" s="5"/>
      <c r="P22" s="43" t="s">
        <v>78</v>
      </c>
      <c r="Q22" s="43"/>
      <c r="R22" s="43"/>
      <c r="S22" s="43"/>
      <c r="T22" s="43"/>
      <c r="U22" s="43"/>
      <c r="V22" s="43"/>
      <c r="W22" s="43"/>
      <c r="X22" s="43"/>
      <c r="Y22" s="43"/>
      <c r="Z22" s="43"/>
      <c r="AA22" s="43"/>
    </row>
    <row r="23" spans="1:27" s="2" customFormat="1" ht="34.5" customHeight="1" x14ac:dyDescent="0.35">
      <c r="A23" s="5" t="s">
        <v>55</v>
      </c>
      <c r="B23" s="23"/>
      <c r="C23" s="3" t="s">
        <v>54</v>
      </c>
      <c r="E23" s="33">
        <v>2023</v>
      </c>
      <c r="F23" s="33"/>
      <c r="G23" s="33"/>
      <c r="H23" s="33"/>
      <c r="I23" s="5"/>
      <c r="J23" s="362" t="s">
        <v>96</v>
      </c>
      <c r="K23" s="363"/>
      <c r="L23" s="363"/>
      <c r="M23" s="363"/>
      <c r="N23" s="363"/>
      <c r="P23" s="43" t="s">
        <v>79</v>
      </c>
      <c r="Q23" s="43">
        <v>1030</v>
      </c>
      <c r="R23" s="43">
        <v>1035</v>
      </c>
      <c r="S23" s="43">
        <v>1035</v>
      </c>
      <c r="T23" s="43">
        <v>1035</v>
      </c>
      <c r="U23" s="43">
        <v>1045</v>
      </c>
      <c r="V23" s="43">
        <v>1050</v>
      </c>
      <c r="W23" s="43">
        <v>1055</v>
      </c>
      <c r="X23" s="43">
        <v>1055</v>
      </c>
      <c r="Y23" s="43">
        <v>1060</v>
      </c>
      <c r="Z23" s="43">
        <v>1070</v>
      </c>
      <c r="AA23" s="43">
        <v>1.014354</v>
      </c>
    </row>
    <row r="24" spans="1:27" ht="30.75" customHeight="1" x14ac:dyDescent="0.35">
      <c r="A24" s="5" t="s">
        <v>56</v>
      </c>
      <c r="B24" s="22"/>
      <c r="C24" s="3" t="s">
        <v>57</v>
      </c>
      <c r="E24" s="33">
        <v>2024</v>
      </c>
      <c r="F24" s="33"/>
      <c r="G24" s="33"/>
      <c r="H24" s="33"/>
      <c r="I24" s="5"/>
      <c r="J24" s="362"/>
      <c r="K24" s="363"/>
      <c r="L24" s="363"/>
      <c r="M24" s="363"/>
      <c r="N24" s="363"/>
      <c r="P24" s="43" t="s">
        <v>80</v>
      </c>
      <c r="Q24" s="43">
        <v>1040</v>
      </c>
      <c r="R24" s="43">
        <v>1045</v>
      </c>
      <c r="S24" s="43">
        <v>1045</v>
      </c>
      <c r="T24" s="43">
        <v>1045</v>
      </c>
      <c r="U24" s="43">
        <v>1055</v>
      </c>
      <c r="V24" s="43">
        <v>1060</v>
      </c>
      <c r="W24" s="43">
        <v>1065</v>
      </c>
      <c r="X24" s="43">
        <v>1065</v>
      </c>
      <c r="Y24" s="43">
        <v>1070</v>
      </c>
      <c r="Z24" s="43">
        <v>1080</v>
      </c>
      <c r="AA24" s="43">
        <v>1.0142180000000001</v>
      </c>
    </row>
    <row r="25" spans="1:27" s="2" customFormat="1" x14ac:dyDescent="0.35">
      <c r="A25" s="18"/>
      <c r="B25" s="19"/>
      <c r="C25" s="3"/>
      <c r="E25" s="33">
        <v>2025</v>
      </c>
      <c r="F25" s="33"/>
      <c r="G25" s="33"/>
      <c r="H25" s="33"/>
      <c r="I25" s="5"/>
      <c r="J25" s="362"/>
      <c r="K25" s="363"/>
      <c r="L25" s="363"/>
      <c r="M25" s="363"/>
      <c r="N25" s="363"/>
      <c r="P25" s="43" t="s">
        <v>81</v>
      </c>
      <c r="Q25" s="43">
        <v>1050</v>
      </c>
      <c r="R25" s="43">
        <v>1055</v>
      </c>
      <c r="S25" s="43">
        <v>1055</v>
      </c>
      <c r="T25" s="43">
        <v>1055</v>
      </c>
      <c r="U25" s="43">
        <v>1065</v>
      </c>
      <c r="V25" s="43">
        <v>1070</v>
      </c>
      <c r="W25" s="43">
        <v>1075</v>
      </c>
      <c r="X25" s="43">
        <v>1075</v>
      </c>
      <c r="Y25" s="43">
        <v>1080</v>
      </c>
      <c r="Z25" s="43">
        <v>1095</v>
      </c>
      <c r="AA25" s="43">
        <v>1.0140849999999999</v>
      </c>
    </row>
    <row r="26" spans="1:27" x14ac:dyDescent="0.35">
      <c r="A26" s="364" t="s">
        <v>71</v>
      </c>
      <c r="B26" s="364"/>
      <c r="E26" s="33">
        <v>2026</v>
      </c>
      <c r="F26" s="33"/>
      <c r="G26" s="33"/>
      <c r="H26" s="33"/>
      <c r="I26" s="5"/>
      <c r="P26" s="43" t="s">
        <v>82</v>
      </c>
      <c r="Q26" s="43">
        <v>1055</v>
      </c>
      <c r="R26" s="43">
        <v>1060</v>
      </c>
      <c r="S26" s="43">
        <v>1060</v>
      </c>
      <c r="T26" s="43">
        <v>1060</v>
      </c>
      <c r="U26" s="43">
        <v>1070</v>
      </c>
      <c r="V26" s="43">
        <v>1075</v>
      </c>
      <c r="W26" s="43">
        <v>1080</v>
      </c>
      <c r="X26" s="43">
        <v>1080</v>
      </c>
      <c r="Y26" s="43">
        <v>1085</v>
      </c>
      <c r="Z26" s="43">
        <v>1095</v>
      </c>
      <c r="AA26" s="43">
        <v>1.014019</v>
      </c>
    </row>
    <row r="27" spans="1:27" x14ac:dyDescent="0.35">
      <c r="A27" s="5" t="s">
        <v>28</v>
      </c>
      <c r="B27" s="5"/>
      <c r="E27" s="33">
        <v>2027</v>
      </c>
      <c r="F27" s="33"/>
      <c r="G27" s="33"/>
      <c r="H27" s="33"/>
      <c r="I27" s="5"/>
      <c r="P27" s="43" t="s">
        <v>83</v>
      </c>
      <c r="Q27" s="43">
        <v>1060</v>
      </c>
      <c r="R27" s="43">
        <v>1065</v>
      </c>
      <c r="S27" s="43">
        <v>1065</v>
      </c>
      <c r="T27" s="43">
        <v>1065</v>
      </c>
      <c r="U27" s="43">
        <v>1075</v>
      </c>
      <c r="V27" s="43">
        <v>1080</v>
      </c>
      <c r="W27" s="43">
        <v>1085</v>
      </c>
      <c r="X27" s="43">
        <v>1085</v>
      </c>
      <c r="Y27" s="43">
        <v>1090</v>
      </c>
      <c r="Z27" s="43">
        <v>1110</v>
      </c>
      <c r="AA27" s="43">
        <v>1.0139530000000001</v>
      </c>
    </row>
    <row r="28" spans="1:27" x14ac:dyDescent="0.35">
      <c r="A28" s="5" t="s">
        <v>29</v>
      </c>
      <c r="B28" s="5"/>
      <c r="E28" s="33">
        <v>2028</v>
      </c>
      <c r="F28" s="33"/>
      <c r="G28" s="33"/>
      <c r="H28" s="33"/>
      <c r="I28" s="5"/>
      <c r="P28" s="43" t="s">
        <v>84</v>
      </c>
      <c r="Q28" s="43">
        <v>1065</v>
      </c>
      <c r="R28" s="43">
        <v>1070</v>
      </c>
      <c r="S28" s="43">
        <v>1070</v>
      </c>
      <c r="T28" s="43">
        <v>1070</v>
      </c>
      <c r="U28" s="43">
        <v>1080</v>
      </c>
      <c r="V28" s="43">
        <v>1085</v>
      </c>
      <c r="W28" s="43">
        <v>1090</v>
      </c>
      <c r="X28" s="43">
        <v>1090</v>
      </c>
      <c r="Y28" s="43">
        <v>1100</v>
      </c>
      <c r="Z28" s="43">
        <v>1110</v>
      </c>
      <c r="AA28" s="43">
        <v>1.018519</v>
      </c>
    </row>
    <row r="29" spans="1:27" ht="39.75" customHeight="1" x14ac:dyDescent="0.35">
      <c r="A29" s="5" t="s">
        <v>30</v>
      </c>
      <c r="B29" s="23"/>
      <c r="C29" s="1" t="s">
        <v>43</v>
      </c>
      <c r="E29" s="33">
        <v>2029</v>
      </c>
      <c r="F29" s="33"/>
      <c r="G29" s="33"/>
      <c r="H29" s="33"/>
      <c r="I29" s="5"/>
      <c r="P29" s="43" t="s">
        <v>85</v>
      </c>
      <c r="Q29" s="43">
        <v>1075</v>
      </c>
      <c r="R29" s="43">
        <v>1080</v>
      </c>
      <c r="S29" s="43">
        <v>1080</v>
      </c>
      <c r="T29" s="43">
        <v>1080</v>
      </c>
      <c r="U29" s="43">
        <v>1090</v>
      </c>
      <c r="V29" s="43">
        <v>1095</v>
      </c>
      <c r="W29" s="43">
        <v>1100</v>
      </c>
      <c r="X29" s="43">
        <v>1100</v>
      </c>
      <c r="Y29" s="43">
        <v>1105</v>
      </c>
      <c r="Z29" s="43">
        <v>1120</v>
      </c>
      <c r="AA29" s="43">
        <v>1.0137609999999999</v>
      </c>
    </row>
    <row r="30" spans="1:27" x14ac:dyDescent="0.35">
      <c r="A30" s="5" t="s">
        <v>44</v>
      </c>
      <c r="B30" s="5"/>
      <c r="E30" s="33">
        <v>2030</v>
      </c>
      <c r="F30" s="33"/>
      <c r="G30" s="33"/>
      <c r="H30" s="33"/>
      <c r="I30" s="5"/>
      <c r="P30" s="43" t="s">
        <v>86</v>
      </c>
      <c r="Q30" s="43">
        <v>1080</v>
      </c>
      <c r="R30" s="43">
        <v>1085</v>
      </c>
      <c r="S30" s="43">
        <v>1085</v>
      </c>
      <c r="T30" s="43">
        <v>1085</v>
      </c>
      <c r="U30" s="43">
        <v>1095</v>
      </c>
      <c r="V30" s="43">
        <v>1100</v>
      </c>
      <c r="W30" s="43">
        <v>1105</v>
      </c>
      <c r="X30" s="43">
        <v>1105</v>
      </c>
      <c r="Y30" s="43">
        <v>1110</v>
      </c>
      <c r="Z30" s="43">
        <v>1120</v>
      </c>
      <c r="AA30" s="43">
        <v>1.0136989999999999</v>
      </c>
    </row>
    <row r="31" spans="1:27" x14ac:dyDescent="0.35">
      <c r="A31" s="5" t="s">
        <v>47</v>
      </c>
      <c r="B31" s="5"/>
      <c r="E31" s="33">
        <v>2031</v>
      </c>
      <c r="F31" s="33"/>
      <c r="G31" s="33"/>
      <c r="H31" s="33"/>
      <c r="I31" s="5"/>
      <c r="P31" s="43" t="s">
        <v>87</v>
      </c>
      <c r="Q31" s="43">
        <v>1085</v>
      </c>
      <c r="R31" s="43">
        <v>1090</v>
      </c>
      <c r="S31" s="43">
        <v>1090</v>
      </c>
      <c r="T31" s="43">
        <v>1090</v>
      </c>
      <c r="U31" s="43">
        <v>1100</v>
      </c>
      <c r="V31" s="43">
        <v>1105</v>
      </c>
      <c r="W31" s="43">
        <v>1110</v>
      </c>
      <c r="X31" s="43">
        <v>1110</v>
      </c>
      <c r="Y31" s="43">
        <v>1115</v>
      </c>
      <c r="Z31" s="43">
        <v>1125</v>
      </c>
      <c r="AA31" s="43">
        <v>1.013636</v>
      </c>
    </row>
    <row r="32" spans="1:27" x14ac:dyDescent="0.35">
      <c r="A32" s="5" t="s">
        <v>45</v>
      </c>
      <c r="B32" s="5"/>
      <c r="P32" s="43" t="s">
        <v>88</v>
      </c>
      <c r="Q32" s="43">
        <v>1090</v>
      </c>
      <c r="R32" s="43">
        <v>1095</v>
      </c>
      <c r="S32" s="43">
        <v>1095</v>
      </c>
      <c r="T32" s="43">
        <v>1095</v>
      </c>
      <c r="U32" s="43">
        <v>1105</v>
      </c>
      <c r="V32" s="43">
        <v>1110</v>
      </c>
      <c r="W32" s="43">
        <v>1115</v>
      </c>
      <c r="X32" s="43">
        <v>1115</v>
      </c>
      <c r="Y32" s="43">
        <v>1120</v>
      </c>
      <c r="Z32" s="43">
        <v>1130</v>
      </c>
      <c r="AA32" s="43">
        <v>1.0135749999999999</v>
      </c>
    </row>
    <row r="33" spans="1:16" x14ac:dyDescent="0.35">
      <c r="A33" s="5" t="s">
        <v>46</v>
      </c>
      <c r="B33" s="5"/>
      <c r="E33" s="32"/>
      <c r="F33" s="32"/>
      <c r="G33" s="32"/>
      <c r="H33" s="32"/>
      <c r="I33" s="2"/>
    </row>
    <row r="34" spans="1:16" s="2" customFormat="1" ht="18.75" customHeight="1" x14ac:dyDescent="0.35">
      <c r="A34" s="93"/>
      <c r="B34" s="94"/>
      <c r="C34" s="3"/>
      <c r="E34" s="26"/>
      <c r="F34" s="26"/>
      <c r="G34" s="26"/>
      <c r="H34" s="26"/>
      <c r="I34"/>
      <c r="P34" s="136"/>
    </row>
    <row r="35" spans="1:16" x14ac:dyDescent="0.35">
      <c r="A35" s="80"/>
      <c r="B35" s="80"/>
    </row>
    <row r="57" spans="1:8" x14ac:dyDescent="0.35">
      <c r="A57" s="80"/>
      <c r="B57" s="80"/>
      <c r="C57"/>
      <c r="E57"/>
      <c r="F57"/>
      <c r="G57"/>
      <c r="H57"/>
    </row>
    <row r="58" spans="1:8" x14ac:dyDescent="0.35">
      <c r="A58" s="92"/>
      <c r="B58" s="80"/>
      <c r="C58"/>
      <c r="E58"/>
      <c r="F58"/>
      <c r="G58"/>
      <c r="H58"/>
    </row>
  </sheetData>
  <mergeCells count="10">
    <mergeCell ref="D1:H1"/>
    <mergeCell ref="J19:N21"/>
    <mergeCell ref="J23:N25"/>
    <mergeCell ref="A26:B26"/>
    <mergeCell ref="A6:B6"/>
    <mergeCell ref="E9:I9"/>
    <mergeCell ref="E10:H10"/>
    <mergeCell ref="J11:N12"/>
    <mergeCell ref="J13:N17"/>
    <mergeCell ref="B16:B17"/>
  </mergeCells>
  <pageMargins left="0.7" right="0.7" top="0.75" bottom="0.75" header="0.3" footer="0.3"/>
  <pageSetup orientation="portrait" verticalDpi="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57"/>
  <sheetViews>
    <sheetView zoomScale="80" zoomScaleNormal="80" workbookViewId="0"/>
  </sheetViews>
  <sheetFormatPr defaultRowHeight="14.5" x14ac:dyDescent="0.35"/>
  <cols>
    <col min="1" max="1" width="63.6328125" customWidth="1"/>
    <col min="2" max="2" width="73.453125" customWidth="1"/>
    <col min="3" max="3" width="44.453125" style="1" customWidth="1"/>
    <col min="5" max="5" width="8.90625" style="26"/>
    <col min="6" max="6" width="14.453125" style="26" customWidth="1"/>
    <col min="7" max="7" width="15.453125" style="26" customWidth="1"/>
    <col min="8" max="8" width="18" style="26" customWidth="1"/>
    <col min="9" max="9" width="15.6328125" customWidth="1"/>
    <col min="16" max="16" width="11.453125" style="135" customWidth="1"/>
  </cols>
  <sheetData>
    <row r="1" spans="1:27" ht="62.25" customHeight="1" x14ac:dyDescent="0.45">
      <c r="A1" s="125" t="s">
        <v>389</v>
      </c>
      <c r="B1" s="52"/>
      <c r="D1" s="401" t="s">
        <v>440</v>
      </c>
      <c r="E1" s="402"/>
      <c r="F1" s="402"/>
      <c r="G1" s="402"/>
      <c r="H1" s="403"/>
    </row>
    <row r="3" spans="1:27" ht="15" customHeight="1" x14ac:dyDescent="0.35">
      <c r="A3" s="4" t="s">
        <v>8</v>
      </c>
      <c r="B3" s="4"/>
    </row>
    <row r="4" spans="1:27" ht="15" customHeight="1" x14ac:dyDescent="0.35">
      <c r="A4" s="15" t="s">
        <v>9</v>
      </c>
      <c r="B4" s="15"/>
    </row>
    <row r="5" spans="1:27" x14ac:dyDescent="0.35">
      <c r="C5" s="1" t="s">
        <v>31</v>
      </c>
    </row>
    <row r="6" spans="1:27" x14ac:dyDescent="0.35">
      <c r="A6" s="368" t="s">
        <v>10</v>
      </c>
      <c r="B6" s="369"/>
      <c r="C6" s="3"/>
    </row>
    <row r="7" spans="1:27" ht="21" customHeight="1" x14ac:dyDescent="0.35">
      <c r="A7" s="6" t="s">
        <v>0</v>
      </c>
      <c r="B7" s="5" t="s">
        <v>389</v>
      </c>
      <c r="C7" s="3"/>
    </row>
    <row r="8" spans="1:27" ht="168" customHeight="1" x14ac:dyDescent="0.35">
      <c r="A8" s="6" t="s">
        <v>2</v>
      </c>
      <c r="B8" s="177" t="s">
        <v>400</v>
      </c>
      <c r="C8" s="3"/>
      <c r="E8" s="370" t="s">
        <v>100</v>
      </c>
      <c r="F8" s="370"/>
      <c r="G8" s="370"/>
      <c r="H8" s="370"/>
      <c r="I8" s="370"/>
    </row>
    <row r="9" spans="1:27" ht="15" thickBot="1" x14ac:dyDescent="0.4">
      <c r="A9" s="6" t="s">
        <v>1</v>
      </c>
      <c r="B9" s="161"/>
      <c r="C9" s="3" t="s">
        <v>48</v>
      </c>
      <c r="E9" s="371" t="s">
        <v>53</v>
      </c>
      <c r="F9" s="372"/>
      <c r="G9" s="372"/>
      <c r="H9" s="373"/>
      <c r="I9" s="5">
        <f>B14</f>
        <v>0</v>
      </c>
      <c r="J9" t="s">
        <v>74</v>
      </c>
      <c r="P9" s="43" t="s">
        <v>76</v>
      </c>
      <c r="Q9" s="43"/>
      <c r="R9" s="43"/>
      <c r="S9" s="43"/>
      <c r="T9" s="43"/>
      <c r="U9" s="43"/>
      <c r="V9" s="43"/>
      <c r="W9" s="43"/>
      <c r="X9" s="43"/>
      <c r="Y9" s="43"/>
      <c r="Z9" s="43"/>
      <c r="AA9" s="43"/>
    </row>
    <row r="10" spans="1:27" ht="48" customHeight="1" thickBot="1" x14ac:dyDescent="0.4">
      <c r="A10" s="6" t="s">
        <v>4</v>
      </c>
      <c r="B10" s="6"/>
      <c r="C10" s="3" t="s">
        <v>3</v>
      </c>
      <c r="E10" s="37" t="s">
        <v>75</v>
      </c>
      <c r="F10" s="38" t="s">
        <v>147</v>
      </c>
      <c r="G10" s="38" t="s">
        <v>146</v>
      </c>
      <c r="H10" s="38" t="s">
        <v>90</v>
      </c>
      <c r="I10" s="38" t="s">
        <v>144</v>
      </c>
      <c r="J10" s="362" t="s">
        <v>92</v>
      </c>
      <c r="K10" s="374"/>
      <c r="L10" s="374"/>
      <c r="M10" s="374"/>
      <c r="N10" s="374"/>
      <c r="P10" s="43" t="s">
        <v>77</v>
      </c>
      <c r="Q10" s="48">
        <v>0.9</v>
      </c>
      <c r="R10" s="46">
        <v>0.8</v>
      </c>
      <c r="S10" s="46">
        <v>0.7</v>
      </c>
      <c r="T10" s="47">
        <v>0.6</v>
      </c>
      <c r="U10" s="48">
        <v>0.5</v>
      </c>
      <c r="V10" s="46">
        <v>0.4</v>
      </c>
      <c r="W10" s="46">
        <v>0.3</v>
      </c>
      <c r="X10" s="46">
        <v>0.2</v>
      </c>
      <c r="Y10" s="46">
        <v>0.1</v>
      </c>
      <c r="Z10" s="46">
        <v>0.05</v>
      </c>
      <c r="AA10" s="45">
        <v>18537</v>
      </c>
    </row>
    <row r="11" spans="1:27" ht="19.5" customHeight="1" x14ac:dyDescent="0.35">
      <c r="A11" s="11" t="s">
        <v>49</v>
      </c>
      <c r="B11" s="11"/>
      <c r="C11" s="3"/>
      <c r="E11" s="33">
        <v>2012</v>
      </c>
      <c r="F11" s="33"/>
      <c r="G11" s="33"/>
      <c r="H11" s="33"/>
      <c r="I11" s="5"/>
      <c r="J11" s="362"/>
      <c r="K11" s="374"/>
      <c r="L11" s="374"/>
      <c r="M11" s="374"/>
      <c r="N11" s="374"/>
      <c r="P11" s="43">
        <v>2011</v>
      </c>
      <c r="Q11" s="43">
        <v>1030</v>
      </c>
      <c r="R11" s="43">
        <v>1035</v>
      </c>
      <c r="S11" s="43">
        <v>1040</v>
      </c>
      <c r="T11" s="43">
        <v>1050</v>
      </c>
      <c r="U11" s="43">
        <v>1070</v>
      </c>
      <c r="V11" s="43">
        <v>1075</v>
      </c>
      <c r="W11" s="43">
        <v>1090</v>
      </c>
      <c r="X11" s="43">
        <v>1095</v>
      </c>
      <c r="Y11" s="43">
        <v>1110</v>
      </c>
      <c r="Z11" s="43">
        <v>1110</v>
      </c>
      <c r="AA11" s="43">
        <v>1.0373829999999999</v>
      </c>
    </row>
    <row r="12" spans="1:27" ht="15" customHeight="1" x14ac:dyDescent="0.35">
      <c r="A12" s="11" t="s">
        <v>50</v>
      </c>
      <c r="B12" s="11"/>
      <c r="C12" s="3"/>
      <c r="E12" s="33">
        <v>2013</v>
      </c>
      <c r="F12" s="33"/>
      <c r="G12" s="33"/>
      <c r="H12" s="33"/>
      <c r="I12" s="5"/>
      <c r="J12" s="375" t="s">
        <v>91</v>
      </c>
      <c r="K12" s="376"/>
      <c r="L12" s="376"/>
      <c r="M12" s="376"/>
      <c r="N12" s="376"/>
      <c r="P12" s="43">
        <v>2012</v>
      </c>
      <c r="Q12" s="43">
        <v>1050</v>
      </c>
      <c r="R12" s="43">
        <v>1055</v>
      </c>
      <c r="S12" s="43">
        <v>1060</v>
      </c>
      <c r="T12" s="43">
        <v>1070</v>
      </c>
      <c r="U12" s="43">
        <v>1090</v>
      </c>
      <c r="V12" s="43">
        <v>1095</v>
      </c>
      <c r="W12" s="43">
        <v>1115</v>
      </c>
      <c r="X12" s="43">
        <v>1120</v>
      </c>
      <c r="Y12" s="43">
        <v>1125</v>
      </c>
      <c r="Z12" s="43">
        <v>1135</v>
      </c>
      <c r="AA12" s="43">
        <v>1.0321100000000001</v>
      </c>
    </row>
    <row r="13" spans="1:27" x14ac:dyDescent="0.35">
      <c r="A13" s="11" t="s">
        <v>51</v>
      </c>
      <c r="B13" s="11"/>
      <c r="C13" s="3" t="s">
        <v>52</v>
      </c>
      <c r="E13" s="33">
        <v>2014</v>
      </c>
      <c r="F13" s="33"/>
      <c r="G13" s="33"/>
      <c r="H13" s="33"/>
      <c r="I13" s="5"/>
      <c r="J13" s="375"/>
      <c r="K13" s="376"/>
      <c r="L13" s="376"/>
      <c r="M13" s="376"/>
      <c r="N13" s="376"/>
      <c r="P13" s="43">
        <v>2013</v>
      </c>
      <c r="Q13" s="43">
        <v>1065</v>
      </c>
      <c r="R13" s="43">
        <v>1070</v>
      </c>
      <c r="S13" s="43">
        <v>1075</v>
      </c>
      <c r="T13" s="43">
        <v>1085</v>
      </c>
      <c r="U13" s="43">
        <v>1105</v>
      </c>
      <c r="V13" s="43">
        <v>1110</v>
      </c>
      <c r="W13" s="43">
        <v>1130</v>
      </c>
      <c r="X13" s="43">
        <v>1135</v>
      </c>
      <c r="Y13" s="43">
        <v>1150</v>
      </c>
      <c r="Z13" s="43">
        <v>1150</v>
      </c>
      <c r="AA13" s="43">
        <v>1.040724</v>
      </c>
    </row>
    <row r="14" spans="1:27" ht="21.75" customHeight="1" x14ac:dyDescent="0.35">
      <c r="A14" s="11" t="s">
        <v>53</v>
      </c>
      <c r="B14" s="162"/>
      <c r="C14" s="3"/>
      <c r="E14" s="33">
        <v>2015</v>
      </c>
      <c r="F14" s="33"/>
      <c r="G14" s="33"/>
      <c r="H14" s="33"/>
      <c r="I14" s="5"/>
      <c r="J14" s="375"/>
      <c r="K14" s="376"/>
      <c r="L14" s="376"/>
      <c r="M14" s="376"/>
      <c r="N14" s="376"/>
      <c r="P14" s="43">
        <v>2014</v>
      </c>
      <c r="Q14" s="43">
        <v>1080</v>
      </c>
      <c r="R14" s="43">
        <v>1085</v>
      </c>
      <c r="S14" s="43">
        <v>1090</v>
      </c>
      <c r="T14" s="43">
        <v>1100</v>
      </c>
      <c r="U14" s="43">
        <v>1120</v>
      </c>
      <c r="V14" s="43">
        <v>1125</v>
      </c>
      <c r="W14" s="43">
        <v>1145</v>
      </c>
      <c r="X14" s="43">
        <v>1150</v>
      </c>
      <c r="Y14" s="43">
        <v>1165</v>
      </c>
      <c r="Z14" s="43">
        <v>1170</v>
      </c>
      <c r="AA14" s="43">
        <v>1.040179</v>
      </c>
    </row>
    <row r="15" spans="1:27" x14ac:dyDescent="0.35">
      <c r="A15" s="88" t="s">
        <v>41</v>
      </c>
      <c r="B15" s="407" t="s">
        <v>97</v>
      </c>
      <c r="E15" s="33">
        <v>2016</v>
      </c>
      <c r="F15" s="33"/>
      <c r="G15" s="33"/>
      <c r="H15" s="33"/>
      <c r="I15" s="5"/>
      <c r="J15" s="375"/>
      <c r="K15" s="376"/>
      <c r="L15" s="376"/>
      <c r="M15" s="376"/>
      <c r="N15" s="376"/>
      <c r="P15" s="43">
        <v>2015</v>
      </c>
      <c r="Q15" s="43">
        <v>1095</v>
      </c>
      <c r="R15" s="43">
        <v>1100</v>
      </c>
      <c r="S15" s="43">
        <v>1105</v>
      </c>
      <c r="T15" s="43">
        <v>1115</v>
      </c>
      <c r="U15" s="43">
        <v>1135</v>
      </c>
      <c r="V15" s="43">
        <v>1140</v>
      </c>
      <c r="W15" s="43">
        <v>1160</v>
      </c>
      <c r="X15" s="43">
        <v>1165</v>
      </c>
      <c r="Y15" s="43">
        <v>1170</v>
      </c>
      <c r="Z15" s="43">
        <v>1180</v>
      </c>
      <c r="AA15" s="43">
        <v>1.030837</v>
      </c>
    </row>
    <row r="16" spans="1:27" ht="60.75" customHeight="1" x14ac:dyDescent="0.35">
      <c r="A16" s="88" t="s">
        <v>7</v>
      </c>
      <c r="B16" s="408"/>
      <c r="C16" s="3" t="s">
        <v>21</v>
      </c>
      <c r="E16" s="33">
        <v>2017</v>
      </c>
      <c r="F16" s="33"/>
      <c r="G16" s="33"/>
      <c r="H16" s="33"/>
      <c r="I16" s="5"/>
      <c r="J16" s="377"/>
      <c r="K16" s="378"/>
      <c r="L16" s="378"/>
      <c r="M16" s="378"/>
      <c r="N16" s="378"/>
      <c r="P16" s="43">
        <v>2016</v>
      </c>
      <c r="Q16" s="43">
        <v>1105</v>
      </c>
      <c r="R16" s="43">
        <v>1110</v>
      </c>
      <c r="S16" s="43">
        <v>1115</v>
      </c>
      <c r="T16" s="43">
        <v>1125</v>
      </c>
      <c r="U16" s="43">
        <v>1145</v>
      </c>
      <c r="V16" s="43">
        <v>1150</v>
      </c>
      <c r="W16" s="43">
        <v>1170</v>
      </c>
      <c r="X16" s="43">
        <v>1175</v>
      </c>
      <c r="Y16" s="43">
        <v>1190</v>
      </c>
      <c r="Z16" s="43">
        <v>1195</v>
      </c>
      <c r="AA16" s="43">
        <v>1.039301</v>
      </c>
    </row>
    <row r="17" spans="1:27" x14ac:dyDescent="0.35">
      <c r="A17" s="89" t="s">
        <v>72</v>
      </c>
      <c r="B17" s="89"/>
      <c r="C17" s="3" t="s">
        <v>73</v>
      </c>
      <c r="E17" s="33">
        <v>2018</v>
      </c>
      <c r="F17" s="33"/>
      <c r="G17" s="33"/>
      <c r="H17" s="33"/>
      <c r="I17" s="5"/>
      <c r="J17" s="34" t="s">
        <v>89</v>
      </c>
      <c r="K17" s="35"/>
      <c r="L17" s="35"/>
      <c r="M17" s="35"/>
      <c r="N17" s="36"/>
      <c r="P17" s="43">
        <v>2017</v>
      </c>
      <c r="Q17" s="43">
        <v>1115</v>
      </c>
      <c r="R17" s="43">
        <v>1120</v>
      </c>
      <c r="S17" s="43">
        <v>1125</v>
      </c>
      <c r="T17" s="43">
        <v>1135</v>
      </c>
      <c r="U17" s="43">
        <v>1155</v>
      </c>
      <c r="V17" s="43">
        <v>1160</v>
      </c>
      <c r="W17" s="43">
        <v>1180</v>
      </c>
      <c r="X17" s="43">
        <v>1185</v>
      </c>
      <c r="Y17" s="43">
        <v>1195</v>
      </c>
      <c r="Z17" s="43">
        <v>1205</v>
      </c>
      <c r="AA17" s="43">
        <v>1.034632</v>
      </c>
    </row>
    <row r="18" spans="1:27" x14ac:dyDescent="0.35">
      <c r="A18" s="89" t="s">
        <v>68</v>
      </c>
      <c r="B18" s="90"/>
      <c r="C18" s="3" t="s">
        <v>69</v>
      </c>
      <c r="E18" s="33">
        <v>2019</v>
      </c>
      <c r="F18" s="33"/>
      <c r="G18" s="33"/>
      <c r="H18" s="33"/>
      <c r="I18" s="5"/>
      <c r="J18" s="353"/>
      <c r="K18" s="354"/>
      <c r="L18" s="354"/>
      <c r="M18" s="354"/>
      <c r="N18" s="355"/>
      <c r="P18" s="43">
        <v>2018</v>
      </c>
      <c r="Q18" s="43">
        <v>1125</v>
      </c>
      <c r="R18" s="43">
        <v>1130</v>
      </c>
      <c r="S18" s="43">
        <v>1140</v>
      </c>
      <c r="T18" s="43">
        <v>1150</v>
      </c>
      <c r="U18" s="43">
        <v>1170</v>
      </c>
      <c r="V18" s="43">
        <v>1175</v>
      </c>
      <c r="W18" s="43">
        <v>1195</v>
      </c>
      <c r="X18" s="43">
        <v>1200</v>
      </c>
      <c r="Y18" s="43">
        <v>1215</v>
      </c>
      <c r="Z18" s="43">
        <v>1215</v>
      </c>
      <c r="AA18" s="43">
        <v>1.038462</v>
      </c>
    </row>
    <row r="19" spans="1:27" ht="21" customHeight="1" x14ac:dyDescent="0.35">
      <c r="A19" s="89" t="s">
        <v>67</v>
      </c>
      <c r="B19" s="89"/>
      <c r="C19" s="3" t="s">
        <v>70</v>
      </c>
      <c r="E19" s="33">
        <v>2020</v>
      </c>
      <c r="F19" s="33"/>
      <c r="G19" s="33"/>
      <c r="H19" s="33"/>
      <c r="I19" s="5"/>
      <c r="J19" s="356"/>
      <c r="K19" s="357"/>
      <c r="L19" s="357"/>
      <c r="M19" s="357"/>
      <c r="N19" s="358"/>
      <c r="P19" s="43">
        <v>2019</v>
      </c>
      <c r="Q19" s="43">
        <v>1135</v>
      </c>
      <c r="R19" s="43">
        <v>1140</v>
      </c>
      <c r="S19" s="43">
        <v>1150</v>
      </c>
      <c r="T19" s="43">
        <v>1160</v>
      </c>
      <c r="U19" s="43">
        <v>1180</v>
      </c>
      <c r="V19" s="43">
        <v>1185</v>
      </c>
      <c r="W19" s="43">
        <v>1205</v>
      </c>
      <c r="X19" s="43">
        <v>1210</v>
      </c>
      <c r="Y19" s="43">
        <v>1225</v>
      </c>
      <c r="Z19" s="43">
        <v>1230</v>
      </c>
      <c r="AA19" s="43">
        <v>1.0381359999999999</v>
      </c>
    </row>
    <row r="20" spans="1:27" ht="31.25" customHeight="1" x14ac:dyDescent="0.35">
      <c r="A20" s="6" t="s">
        <v>98</v>
      </c>
      <c r="B20" s="199" t="s">
        <v>438</v>
      </c>
      <c r="C20" s="3" t="s">
        <v>58</v>
      </c>
      <c r="E20" s="33">
        <v>2021</v>
      </c>
      <c r="F20" s="33"/>
      <c r="G20" s="33"/>
      <c r="H20" s="33"/>
      <c r="I20" s="5"/>
      <c r="J20" s="359"/>
      <c r="K20" s="360"/>
      <c r="L20" s="360"/>
      <c r="M20" s="360"/>
      <c r="N20" s="361"/>
      <c r="P20" s="43">
        <v>2020</v>
      </c>
      <c r="Q20" s="43">
        <v>1145</v>
      </c>
      <c r="R20" s="43">
        <v>1150</v>
      </c>
      <c r="S20" s="43">
        <v>1155</v>
      </c>
      <c r="T20" s="43">
        <v>1170</v>
      </c>
      <c r="U20" s="43">
        <v>1190</v>
      </c>
      <c r="V20" s="43">
        <v>1195</v>
      </c>
      <c r="W20" s="43">
        <v>1215</v>
      </c>
      <c r="X20" s="43">
        <v>1225</v>
      </c>
      <c r="Y20" s="43">
        <v>1235</v>
      </c>
      <c r="Z20" s="43">
        <v>1240</v>
      </c>
      <c r="AA20" s="43">
        <v>1.0378149999999999</v>
      </c>
    </row>
    <row r="21" spans="1:27" s="2" customFormat="1" x14ac:dyDescent="0.35">
      <c r="A21" s="6" t="s">
        <v>5</v>
      </c>
      <c r="B21" s="171" t="s">
        <v>439</v>
      </c>
      <c r="C21" s="3" t="s">
        <v>6</v>
      </c>
      <c r="E21" s="33">
        <v>2022</v>
      </c>
      <c r="F21" s="33"/>
      <c r="G21" s="33"/>
      <c r="H21" s="33"/>
      <c r="I21" s="5"/>
      <c r="P21" s="43" t="s">
        <v>78</v>
      </c>
      <c r="Q21" s="43"/>
      <c r="R21" s="43"/>
      <c r="S21" s="43"/>
      <c r="T21" s="43"/>
      <c r="U21" s="43"/>
      <c r="V21" s="43"/>
      <c r="W21" s="43"/>
      <c r="X21" s="43"/>
      <c r="Y21" s="43"/>
      <c r="Z21" s="43"/>
      <c r="AA21" s="43"/>
    </row>
    <row r="22" spans="1:27" s="2" customFormat="1" ht="34.5" customHeight="1" x14ac:dyDescent="0.35">
      <c r="A22" s="6" t="s">
        <v>55</v>
      </c>
      <c r="B22" s="164" t="s">
        <v>393</v>
      </c>
      <c r="C22" s="3" t="s">
        <v>54</v>
      </c>
      <c r="E22" s="33">
        <v>2023</v>
      </c>
      <c r="F22" s="33"/>
      <c r="G22" s="33"/>
      <c r="H22" s="33"/>
      <c r="I22" s="5"/>
      <c r="J22" s="362" t="s">
        <v>96</v>
      </c>
      <c r="K22" s="363"/>
      <c r="L22" s="363"/>
      <c r="M22" s="363"/>
      <c r="N22" s="363"/>
      <c r="P22" s="43" t="s">
        <v>79</v>
      </c>
      <c r="Q22" s="43">
        <v>1030</v>
      </c>
      <c r="R22" s="43">
        <v>1035</v>
      </c>
      <c r="S22" s="43">
        <v>1035</v>
      </c>
      <c r="T22" s="43">
        <v>1035</v>
      </c>
      <c r="U22" s="43">
        <v>1045</v>
      </c>
      <c r="V22" s="43">
        <v>1050</v>
      </c>
      <c r="W22" s="43">
        <v>1055</v>
      </c>
      <c r="X22" s="43">
        <v>1055</v>
      </c>
      <c r="Y22" s="43">
        <v>1060</v>
      </c>
      <c r="Z22" s="43">
        <v>1070</v>
      </c>
      <c r="AA22" s="43">
        <v>1.014354</v>
      </c>
    </row>
    <row r="23" spans="1:27" ht="42" customHeight="1" x14ac:dyDescent="0.35">
      <c r="A23" s="6" t="s">
        <v>56</v>
      </c>
      <c r="B23" s="163"/>
      <c r="C23" s="3" t="s">
        <v>57</v>
      </c>
      <c r="E23" s="33">
        <v>2024</v>
      </c>
      <c r="F23" s="33"/>
      <c r="G23" s="33"/>
      <c r="H23" s="33"/>
      <c r="I23" s="5"/>
      <c r="J23" s="362"/>
      <c r="K23" s="363"/>
      <c r="L23" s="363"/>
      <c r="M23" s="363"/>
      <c r="N23" s="363"/>
      <c r="P23" s="43" t="s">
        <v>80</v>
      </c>
      <c r="Q23" s="43">
        <v>1040</v>
      </c>
      <c r="R23" s="43">
        <v>1045</v>
      </c>
      <c r="S23" s="43">
        <v>1045</v>
      </c>
      <c r="T23" s="43">
        <v>1045</v>
      </c>
      <c r="U23" s="43">
        <v>1055</v>
      </c>
      <c r="V23" s="43">
        <v>1060</v>
      </c>
      <c r="W23" s="43">
        <v>1065</v>
      </c>
      <c r="X23" s="43">
        <v>1065</v>
      </c>
      <c r="Y23" s="43">
        <v>1070</v>
      </c>
      <c r="Z23" s="43">
        <v>1080</v>
      </c>
      <c r="AA23" s="43">
        <v>1.0142180000000001</v>
      </c>
    </row>
    <row r="24" spans="1:27" s="2" customFormat="1" x14ac:dyDescent="0.35">
      <c r="A24" s="18"/>
      <c r="B24" s="165"/>
      <c r="C24" s="3"/>
      <c r="E24" s="33">
        <v>2025</v>
      </c>
      <c r="F24" s="33"/>
      <c r="G24" s="33"/>
      <c r="H24" s="33"/>
      <c r="I24" s="5"/>
      <c r="J24" s="362"/>
      <c r="K24" s="363"/>
      <c r="L24" s="363"/>
      <c r="M24" s="363"/>
      <c r="N24" s="363"/>
      <c r="P24" s="43" t="s">
        <v>81</v>
      </c>
      <c r="Q24" s="43">
        <v>1050</v>
      </c>
      <c r="R24" s="43">
        <v>1055</v>
      </c>
      <c r="S24" s="43">
        <v>1055</v>
      </c>
      <c r="T24" s="43">
        <v>1055</v>
      </c>
      <c r="U24" s="43">
        <v>1065</v>
      </c>
      <c r="V24" s="43">
        <v>1070</v>
      </c>
      <c r="W24" s="43">
        <v>1075</v>
      </c>
      <c r="X24" s="43">
        <v>1075</v>
      </c>
      <c r="Y24" s="43">
        <v>1080</v>
      </c>
      <c r="Z24" s="43">
        <v>1095</v>
      </c>
      <c r="AA24" s="43">
        <v>1.0140849999999999</v>
      </c>
    </row>
    <row r="25" spans="1:27" x14ac:dyDescent="0.35">
      <c r="A25" s="364" t="s">
        <v>71</v>
      </c>
      <c r="B25" s="364"/>
      <c r="E25" s="33">
        <v>2026</v>
      </c>
      <c r="F25" s="33"/>
      <c r="G25" s="33"/>
      <c r="H25" s="33"/>
      <c r="I25" s="5"/>
      <c r="P25" s="43" t="s">
        <v>82</v>
      </c>
      <c r="Q25" s="43">
        <v>1055</v>
      </c>
      <c r="R25" s="43">
        <v>1060</v>
      </c>
      <c r="S25" s="43">
        <v>1060</v>
      </c>
      <c r="T25" s="43">
        <v>1060</v>
      </c>
      <c r="U25" s="43">
        <v>1070</v>
      </c>
      <c r="V25" s="43">
        <v>1075</v>
      </c>
      <c r="W25" s="43">
        <v>1080</v>
      </c>
      <c r="X25" s="43">
        <v>1080</v>
      </c>
      <c r="Y25" s="43">
        <v>1085</v>
      </c>
      <c r="Z25" s="43">
        <v>1095</v>
      </c>
      <c r="AA25" s="43">
        <v>1.014019</v>
      </c>
    </row>
    <row r="26" spans="1:27" x14ac:dyDescent="0.35">
      <c r="A26" s="6" t="s">
        <v>28</v>
      </c>
      <c r="B26" s="6"/>
      <c r="E26" s="33">
        <v>2027</v>
      </c>
      <c r="F26" s="33"/>
      <c r="G26" s="33"/>
      <c r="H26" s="33"/>
      <c r="I26" s="5"/>
      <c r="P26" s="43" t="s">
        <v>83</v>
      </c>
      <c r="Q26" s="43">
        <v>1060</v>
      </c>
      <c r="R26" s="43">
        <v>1065</v>
      </c>
      <c r="S26" s="43">
        <v>1065</v>
      </c>
      <c r="T26" s="43">
        <v>1065</v>
      </c>
      <c r="U26" s="43">
        <v>1075</v>
      </c>
      <c r="V26" s="43">
        <v>1080</v>
      </c>
      <c r="W26" s="43">
        <v>1085</v>
      </c>
      <c r="X26" s="43">
        <v>1085</v>
      </c>
      <c r="Y26" s="43">
        <v>1090</v>
      </c>
      <c r="Z26" s="43">
        <v>1110</v>
      </c>
      <c r="AA26" s="43">
        <v>1.0139530000000001</v>
      </c>
    </row>
    <row r="27" spans="1:27" x14ac:dyDescent="0.35">
      <c r="A27" s="6" t="s">
        <v>29</v>
      </c>
      <c r="B27" s="6"/>
      <c r="E27" s="33">
        <v>2028</v>
      </c>
      <c r="F27" s="33"/>
      <c r="G27" s="33"/>
      <c r="H27" s="33"/>
      <c r="I27" s="5"/>
      <c r="P27" s="43" t="s">
        <v>84</v>
      </c>
      <c r="Q27" s="43">
        <v>1065</v>
      </c>
      <c r="R27" s="43">
        <v>1070</v>
      </c>
      <c r="S27" s="43">
        <v>1070</v>
      </c>
      <c r="T27" s="43">
        <v>1070</v>
      </c>
      <c r="U27" s="43">
        <v>1080</v>
      </c>
      <c r="V27" s="43">
        <v>1085</v>
      </c>
      <c r="W27" s="43">
        <v>1090</v>
      </c>
      <c r="X27" s="43">
        <v>1090</v>
      </c>
      <c r="Y27" s="43">
        <v>1100</v>
      </c>
      <c r="Z27" s="43">
        <v>1110</v>
      </c>
      <c r="AA27" s="43">
        <v>1.018519</v>
      </c>
    </row>
    <row r="28" spans="1:27" ht="39.75" customHeight="1" x14ac:dyDescent="0.35">
      <c r="A28" s="6" t="s">
        <v>30</v>
      </c>
      <c r="B28" s="164"/>
      <c r="C28" s="1" t="s">
        <v>43</v>
      </c>
      <c r="E28" s="33">
        <v>2029</v>
      </c>
      <c r="F28" s="33"/>
      <c r="G28" s="33"/>
      <c r="H28" s="33"/>
      <c r="I28" s="5"/>
      <c r="P28" s="43" t="s">
        <v>85</v>
      </c>
      <c r="Q28" s="43">
        <v>1075</v>
      </c>
      <c r="R28" s="43">
        <v>1080</v>
      </c>
      <c r="S28" s="43">
        <v>1080</v>
      </c>
      <c r="T28" s="43">
        <v>1080</v>
      </c>
      <c r="U28" s="43">
        <v>1090</v>
      </c>
      <c r="V28" s="43">
        <v>1095</v>
      </c>
      <c r="W28" s="43">
        <v>1100</v>
      </c>
      <c r="X28" s="43">
        <v>1100</v>
      </c>
      <c r="Y28" s="43">
        <v>1105</v>
      </c>
      <c r="Z28" s="43">
        <v>1120</v>
      </c>
      <c r="AA28" s="43">
        <v>1.0137609999999999</v>
      </c>
    </row>
    <row r="29" spans="1:27" x14ac:dyDescent="0.35">
      <c r="A29" s="6" t="s">
        <v>44</v>
      </c>
      <c r="B29" s="6"/>
      <c r="E29" s="33">
        <v>2030</v>
      </c>
      <c r="F29" s="33"/>
      <c r="G29" s="33"/>
      <c r="H29" s="33"/>
      <c r="I29" s="5"/>
      <c r="P29" s="43" t="s">
        <v>86</v>
      </c>
      <c r="Q29" s="43">
        <v>1080</v>
      </c>
      <c r="R29" s="43">
        <v>1085</v>
      </c>
      <c r="S29" s="43">
        <v>1085</v>
      </c>
      <c r="T29" s="43">
        <v>1085</v>
      </c>
      <c r="U29" s="43">
        <v>1095</v>
      </c>
      <c r="V29" s="43">
        <v>1100</v>
      </c>
      <c r="W29" s="43">
        <v>1105</v>
      </c>
      <c r="X29" s="43">
        <v>1105</v>
      </c>
      <c r="Y29" s="43">
        <v>1110</v>
      </c>
      <c r="Z29" s="43">
        <v>1120</v>
      </c>
      <c r="AA29" s="43">
        <v>1.0136989999999999</v>
      </c>
    </row>
    <row r="30" spans="1:27" x14ac:dyDescent="0.35">
      <c r="A30" s="6" t="s">
        <v>47</v>
      </c>
      <c r="B30" s="6"/>
      <c r="E30" s="33">
        <v>2031</v>
      </c>
      <c r="F30" s="33"/>
      <c r="G30" s="33"/>
      <c r="H30" s="33"/>
      <c r="I30" s="5"/>
      <c r="P30" s="43" t="s">
        <v>87</v>
      </c>
      <c r="Q30" s="43">
        <v>1085</v>
      </c>
      <c r="R30" s="43">
        <v>1090</v>
      </c>
      <c r="S30" s="43">
        <v>1090</v>
      </c>
      <c r="T30" s="43">
        <v>1090</v>
      </c>
      <c r="U30" s="43">
        <v>1100</v>
      </c>
      <c r="V30" s="43">
        <v>1105</v>
      </c>
      <c r="W30" s="43">
        <v>1110</v>
      </c>
      <c r="X30" s="43">
        <v>1110</v>
      </c>
      <c r="Y30" s="43">
        <v>1115</v>
      </c>
      <c r="Z30" s="43">
        <v>1125</v>
      </c>
      <c r="AA30" s="43">
        <v>1.013636</v>
      </c>
    </row>
    <row r="31" spans="1:27" x14ac:dyDescent="0.35">
      <c r="A31" s="6" t="s">
        <v>45</v>
      </c>
      <c r="B31" s="6"/>
      <c r="P31" s="43" t="s">
        <v>88</v>
      </c>
      <c r="Q31" s="43">
        <v>1090</v>
      </c>
      <c r="R31" s="43">
        <v>1095</v>
      </c>
      <c r="S31" s="43">
        <v>1095</v>
      </c>
      <c r="T31" s="43">
        <v>1095</v>
      </c>
      <c r="U31" s="43">
        <v>1105</v>
      </c>
      <c r="V31" s="43">
        <v>1110</v>
      </c>
      <c r="W31" s="43">
        <v>1115</v>
      </c>
      <c r="X31" s="43">
        <v>1115</v>
      </c>
      <c r="Y31" s="43">
        <v>1120</v>
      </c>
      <c r="Z31" s="43">
        <v>1130</v>
      </c>
      <c r="AA31" s="43">
        <v>1.0135749999999999</v>
      </c>
    </row>
    <row r="32" spans="1:27" x14ac:dyDescent="0.35">
      <c r="A32" s="6" t="s">
        <v>46</v>
      </c>
      <c r="B32" s="6"/>
      <c r="E32" s="32"/>
      <c r="F32" s="32"/>
      <c r="G32" s="32"/>
      <c r="H32" s="32"/>
      <c r="I32" s="2"/>
    </row>
    <row r="33" spans="1:16" s="2" customFormat="1" ht="16.5" customHeight="1" x14ac:dyDescent="0.35">
      <c r="A33" s="93"/>
      <c r="B33" s="94"/>
      <c r="C33" s="3"/>
      <c r="E33" s="26"/>
      <c r="F33" s="26"/>
      <c r="G33" s="26"/>
      <c r="H33" s="26"/>
      <c r="I33"/>
      <c r="P33" s="136"/>
    </row>
    <row r="34" spans="1:16" x14ac:dyDescent="0.35">
      <c r="A34" s="80"/>
      <c r="B34" s="80"/>
    </row>
    <row r="56" spans="1:2" customFormat="1" x14ac:dyDescent="0.35">
      <c r="A56" s="80"/>
      <c r="B56" s="80"/>
    </row>
    <row r="57" spans="1:2" customFormat="1" x14ac:dyDescent="0.35">
      <c r="A57" s="92"/>
      <c r="B57" s="80"/>
    </row>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pageSetup orientation="portrait" verticalDpi="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58"/>
  <sheetViews>
    <sheetView zoomScale="80" zoomScaleNormal="80" workbookViewId="0"/>
  </sheetViews>
  <sheetFormatPr defaultRowHeight="14.5" x14ac:dyDescent="0.35"/>
  <cols>
    <col min="1" max="1" width="63.6328125" customWidth="1"/>
    <col min="2" max="2" width="73.453125" customWidth="1"/>
    <col min="3" max="3" width="44.453125" style="1" customWidth="1"/>
    <col min="5" max="5" width="8.90625" style="26"/>
    <col min="6" max="6" width="14.453125" style="26" customWidth="1"/>
    <col min="7" max="7" width="15.453125" style="26" customWidth="1"/>
    <col min="8" max="8" width="18" style="26" customWidth="1"/>
    <col min="9" max="9" width="15.6328125" customWidth="1"/>
    <col min="16" max="16" width="11.453125" style="135" customWidth="1"/>
  </cols>
  <sheetData>
    <row r="1" spans="1:27" ht="62.25" customHeight="1" x14ac:dyDescent="0.45">
      <c r="A1" s="122" t="s">
        <v>416</v>
      </c>
      <c r="B1" s="52"/>
      <c r="D1" s="393" t="s">
        <v>481</v>
      </c>
      <c r="E1" s="394"/>
      <c r="F1" s="394"/>
      <c r="G1" s="394"/>
      <c r="H1" s="395"/>
    </row>
    <row r="2" spans="1:27" ht="22.5" customHeight="1" x14ac:dyDescent="0.35">
      <c r="A2" s="65" t="s">
        <v>460</v>
      </c>
    </row>
    <row r="3" spans="1:27" ht="15" customHeight="1" x14ac:dyDescent="0.35">
      <c r="A3" s="4" t="s">
        <v>8</v>
      </c>
      <c r="B3" s="4"/>
    </row>
    <row r="4" spans="1:27" ht="15" customHeight="1" x14ac:dyDescent="0.35">
      <c r="A4" s="15" t="s">
        <v>9</v>
      </c>
      <c r="B4" s="15"/>
    </row>
    <row r="5" spans="1:27" x14ac:dyDescent="0.35">
      <c r="C5" s="1" t="s">
        <v>31</v>
      </c>
    </row>
    <row r="6" spans="1:27" x14ac:dyDescent="0.35">
      <c r="A6" s="368" t="s">
        <v>10</v>
      </c>
      <c r="B6" s="369"/>
      <c r="C6" s="3"/>
    </row>
    <row r="7" spans="1:27" ht="21" customHeight="1" x14ac:dyDescent="0.35">
      <c r="A7" s="6" t="s">
        <v>0</v>
      </c>
      <c r="B7" s="71" t="s">
        <v>390</v>
      </c>
      <c r="C7" s="3"/>
    </row>
    <row r="8" spans="1:27" ht="191.25" customHeight="1" x14ac:dyDescent="0.35">
      <c r="A8" s="6" t="s">
        <v>2</v>
      </c>
      <c r="B8" s="194" t="s">
        <v>523</v>
      </c>
      <c r="C8" s="3"/>
      <c r="E8" s="370" t="s">
        <v>100</v>
      </c>
      <c r="F8" s="370"/>
      <c r="G8" s="370"/>
      <c r="H8" s="370"/>
      <c r="I8" s="370"/>
    </row>
    <row r="9" spans="1:27" ht="191.25" customHeight="1" x14ac:dyDescent="0.35">
      <c r="A9" s="6" t="s">
        <v>238</v>
      </c>
      <c r="B9" s="194" t="s">
        <v>524</v>
      </c>
      <c r="C9" s="3"/>
      <c r="E9" s="198"/>
      <c r="F9" s="198"/>
      <c r="G9" s="198"/>
      <c r="H9" s="198"/>
      <c r="I9" s="198"/>
    </row>
    <row r="10" spans="1:27" ht="15" thickBot="1" x14ac:dyDescent="0.4">
      <c r="A10" s="6" t="s">
        <v>1</v>
      </c>
      <c r="B10" s="71"/>
      <c r="C10" s="3" t="s">
        <v>48</v>
      </c>
      <c r="E10" s="371" t="s">
        <v>53</v>
      </c>
      <c r="F10" s="372"/>
      <c r="G10" s="372"/>
      <c r="H10" s="373"/>
      <c r="I10" s="5" t="str">
        <f>B15</f>
        <v>Not load driven</v>
      </c>
      <c r="J10" t="s">
        <v>74</v>
      </c>
      <c r="P10" s="43" t="s">
        <v>76</v>
      </c>
      <c r="Q10" s="43"/>
      <c r="R10" s="43"/>
      <c r="S10" s="43"/>
      <c r="T10" s="43"/>
      <c r="U10" s="43"/>
      <c r="V10" s="43"/>
      <c r="W10" s="43"/>
      <c r="X10" s="43"/>
      <c r="Y10" s="43"/>
      <c r="Z10" s="43"/>
      <c r="AA10" s="43"/>
    </row>
    <row r="11" spans="1:27" ht="48" customHeight="1" thickBot="1" x14ac:dyDescent="0.4">
      <c r="A11" s="6" t="s">
        <v>4</v>
      </c>
      <c r="B11" s="71" t="s">
        <v>492</v>
      </c>
      <c r="C11" s="3" t="s">
        <v>3</v>
      </c>
      <c r="E11" s="37" t="s">
        <v>75</v>
      </c>
      <c r="F11" s="38" t="s">
        <v>147</v>
      </c>
      <c r="G11" s="38" t="s">
        <v>146</v>
      </c>
      <c r="H11" s="38" t="s">
        <v>90</v>
      </c>
      <c r="I11" s="38" t="s">
        <v>144</v>
      </c>
      <c r="J11" s="362" t="s">
        <v>92</v>
      </c>
      <c r="K11" s="374"/>
      <c r="L11" s="374"/>
      <c r="M11" s="374"/>
      <c r="N11" s="374"/>
      <c r="P11" s="43" t="s">
        <v>77</v>
      </c>
      <c r="Q11" s="48">
        <v>0.9</v>
      </c>
      <c r="R11" s="46">
        <v>0.8</v>
      </c>
      <c r="S11" s="46">
        <v>0.7</v>
      </c>
      <c r="T11" s="47">
        <v>0.6</v>
      </c>
      <c r="U11" s="48">
        <v>0.5</v>
      </c>
      <c r="V11" s="46">
        <v>0.4</v>
      </c>
      <c r="W11" s="46">
        <v>0.3</v>
      </c>
      <c r="X11" s="46">
        <v>0.2</v>
      </c>
      <c r="Y11" s="46">
        <v>0.1</v>
      </c>
      <c r="Z11" s="46">
        <v>0.05</v>
      </c>
      <c r="AA11" s="45">
        <v>18537</v>
      </c>
    </row>
    <row r="12" spans="1:27" ht="19.5" customHeight="1" x14ac:dyDescent="0.35">
      <c r="A12" s="12" t="s">
        <v>49</v>
      </c>
      <c r="B12" s="20" t="s">
        <v>415</v>
      </c>
      <c r="C12" s="3"/>
      <c r="E12" s="33">
        <v>2012</v>
      </c>
      <c r="F12" s="33"/>
      <c r="G12" s="33"/>
      <c r="H12" s="33"/>
      <c r="I12" s="5"/>
      <c r="J12" s="362"/>
      <c r="K12" s="374"/>
      <c r="L12" s="374"/>
      <c r="M12" s="374"/>
      <c r="N12" s="374"/>
      <c r="P12" s="43">
        <v>2011</v>
      </c>
      <c r="Q12" s="43">
        <v>1030</v>
      </c>
      <c r="R12" s="43">
        <v>1035</v>
      </c>
      <c r="S12" s="43">
        <v>1040</v>
      </c>
      <c r="T12" s="43">
        <v>1050</v>
      </c>
      <c r="U12" s="43">
        <v>1070</v>
      </c>
      <c r="V12" s="43">
        <v>1075</v>
      </c>
      <c r="W12" s="43">
        <v>1090</v>
      </c>
      <c r="X12" s="43">
        <v>1095</v>
      </c>
      <c r="Y12" s="43">
        <v>1110</v>
      </c>
      <c r="Z12" s="43">
        <v>1110</v>
      </c>
      <c r="AA12" s="43">
        <v>1.0373829999999999</v>
      </c>
    </row>
    <row r="13" spans="1:27" ht="15" customHeight="1" x14ac:dyDescent="0.35">
      <c r="A13" s="12" t="s">
        <v>50</v>
      </c>
      <c r="B13" s="20"/>
      <c r="C13" s="3"/>
      <c r="E13" s="33">
        <v>2013</v>
      </c>
      <c r="F13" s="33"/>
      <c r="G13" s="33"/>
      <c r="H13" s="33"/>
      <c r="I13" s="5"/>
      <c r="J13" s="375" t="s">
        <v>91</v>
      </c>
      <c r="K13" s="376"/>
      <c r="L13" s="376"/>
      <c r="M13" s="376"/>
      <c r="N13" s="376"/>
      <c r="P13" s="43">
        <v>2012</v>
      </c>
      <c r="Q13" s="43">
        <v>1050</v>
      </c>
      <c r="R13" s="43">
        <v>1055</v>
      </c>
      <c r="S13" s="43">
        <v>1060</v>
      </c>
      <c r="T13" s="43">
        <v>1070</v>
      </c>
      <c r="U13" s="43">
        <v>1090</v>
      </c>
      <c r="V13" s="43">
        <v>1095</v>
      </c>
      <c r="W13" s="43">
        <v>1115</v>
      </c>
      <c r="X13" s="43">
        <v>1120</v>
      </c>
      <c r="Y13" s="43">
        <v>1125</v>
      </c>
      <c r="Z13" s="43">
        <v>1135</v>
      </c>
      <c r="AA13" s="43">
        <v>1.0321100000000001</v>
      </c>
    </row>
    <row r="14" spans="1:27" x14ac:dyDescent="0.35">
      <c r="A14" s="12" t="s">
        <v>51</v>
      </c>
      <c r="B14" s="20" t="s">
        <v>204</v>
      </c>
      <c r="C14" s="3" t="s">
        <v>52</v>
      </c>
      <c r="E14" s="33">
        <v>2014</v>
      </c>
      <c r="F14" s="33"/>
      <c r="G14" s="33"/>
      <c r="H14" s="33"/>
      <c r="I14" s="5"/>
      <c r="J14" s="375"/>
      <c r="K14" s="376"/>
      <c r="L14" s="376"/>
      <c r="M14" s="376"/>
      <c r="N14" s="376"/>
      <c r="P14" s="43">
        <v>2013</v>
      </c>
      <c r="Q14" s="43">
        <v>1065</v>
      </c>
      <c r="R14" s="43">
        <v>1070</v>
      </c>
      <c r="S14" s="43">
        <v>1075</v>
      </c>
      <c r="T14" s="43">
        <v>1085</v>
      </c>
      <c r="U14" s="43">
        <v>1105</v>
      </c>
      <c r="V14" s="43">
        <v>1110</v>
      </c>
      <c r="W14" s="43">
        <v>1130</v>
      </c>
      <c r="X14" s="43">
        <v>1135</v>
      </c>
      <c r="Y14" s="43">
        <v>1150</v>
      </c>
      <c r="Z14" s="43">
        <v>1150</v>
      </c>
      <c r="AA14" s="43">
        <v>1.040724</v>
      </c>
    </row>
    <row r="15" spans="1:27" ht="21.75" customHeight="1" x14ac:dyDescent="0.35">
      <c r="A15" s="12" t="s">
        <v>53</v>
      </c>
      <c r="B15" s="108" t="s">
        <v>517</v>
      </c>
      <c r="C15" s="3"/>
      <c r="E15" s="33">
        <v>2015</v>
      </c>
      <c r="F15" s="33"/>
      <c r="G15" s="33"/>
      <c r="H15" s="33"/>
      <c r="I15" s="5"/>
      <c r="J15" s="375"/>
      <c r="K15" s="376"/>
      <c r="L15" s="376"/>
      <c r="M15" s="376"/>
      <c r="N15" s="376"/>
      <c r="P15" s="43">
        <v>2014</v>
      </c>
      <c r="Q15" s="43">
        <v>1080</v>
      </c>
      <c r="R15" s="43">
        <v>1085</v>
      </c>
      <c r="S15" s="43">
        <v>1090</v>
      </c>
      <c r="T15" s="43">
        <v>1100</v>
      </c>
      <c r="U15" s="43">
        <v>1120</v>
      </c>
      <c r="V15" s="43">
        <v>1125</v>
      </c>
      <c r="W15" s="43">
        <v>1145</v>
      </c>
      <c r="X15" s="43">
        <v>1150</v>
      </c>
      <c r="Y15" s="43">
        <v>1165</v>
      </c>
      <c r="Z15" s="43">
        <v>1170</v>
      </c>
      <c r="AA15" s="43">
        <v>1.040179</v>
      </c>
    </row>
    <row r="16" spans="1:27" x14ac:dyDescent="0.35">
      <c r="A16" s="88" t="s">
        <v>41</v>
      </c>
      <c r="B16" s="396" t="s">
        <v>417</v>
      </c>
      <c r="E16" s="33">
        <v>2016</v>
      </c>
      <c r="F16" s="33"/>
      <c r="G16" s="33"/>
      <c r="H16" s="33"/>
      <c r="I16" s="5"/>
      <c r="J16" s="375"/>
      <c r="K16" s="376"/>
      <c r="L16" s="376"/>
      <c r="M16" s="376"/>
      <c r="N16" s="376"/>
      <c r="P16" s="43">
        <v>2015</v>
      </c>
      <c r="Q16" s="43">
        <v>1095</v>
      </c>
      <c r="R16" s="43">
        <v>1100</v>
      </c>
      <c r="S16" s="43">
        <v>1105</v>
      </c>
      <c r="T16" s="43">
        <v>1115</v>
      </c>
      <c r="U16" s="43">
        <v>1135</v>
      </c>
      <c r="V16" s="43">
        <v>1140</v>
      </c>
      <c r="W16" s="43">
        <v>1160</v>
      </c>
      <c r="X16" s="43">
        <v>1165</v>
      </c>
      <c r="Y16" s="43">
        <v>1170</v>
      </c>
      <c r="Z16" s="43">
        <v>1180</v>
      </c>
      <c r="AA16" s="43">
        <v>1.030837</v>
      </c>
    </row>
    <row r="17" spans="1:27" ht="60.75" customHeight="1" x14ac:dyDescent="0.35">
      <c r="A17" s="88" t="s">
        <v>7</v>
      </c>
      <c r="B17" s="397"/>
      <c r="C17" s="3" t="s">
        <v>21</v>
      </c>
      <c r="E17" s="33">
        <v>2017</v>
      </c>
      <c r="F17" s="33"/>
      <c r="G17" s="33"/>
      <c r="H17" s="33"/>
      <c r="I17" s="5"/>
      <c r="J17" s="377"/>
      <c r="K17" s="378"/>
      <c r="L17" s="378"/>
      <c r="M17" s="378"/>
      <c r="N17" s="378"/>
      <c r="P17" s="43">
        <v>2016</v>
      </c>
      <c r="Q17" s="43">
        <v>1105</v>
      </c>
      <c r="R17" s="43">
        <v>1110</v>
      </c>
      <c r="S17" s="43">
        <v>1115</v>
      </c>
      <c r="T17" s="43">
        <v>1125</v>
      </c>
      <c r="U17" s="43">
        <v>1145</v>
      </c>
      <c r="V17" s="43">
        <v>1150</v>
      </c>
      <c r="W17" s="43">
        <v>1170</v>
      </c>
      <c r="X17" s="43">
        <v>1175</v>
      </c>
      <c r="Y17" s="43">
        <v>1190</v>
      </c>
      <c r="Z17" s="43">
        <v>1195</v>
      </c>
      <c r="AA17" s="43">
        <v>1.039301</v>
      </c>
    </row>
    <row r="18" spans="1:27" x14ac:dyDescent="0.35">
      <c r="A18" s="89" t="s">
        <v>72</v>
      </c>
      <c r="B18" s="89"/>
      <c r="C18" s="3" t="s">
        <v>73</v>
      </c>
      <c r="E18" s="33">
        <v>2018</v>
      </c>
      <c r="F18" s="33"/>
      <c r="G18" s="33"/>
      <c r="H18" s="33"/>
      <c r="I18" s="5"/>
      <c r="J18" s="34" t="s">
        <v>89</v>
      </c>
      <c r="K18" s="35"/>
      <c r="L18" s="35"/>
      <c r="M18" s="35"/>
      <c r="N18" s="36"/>
      <c r="P18" s="43">
        <v>2017</v>
      </c>
      <c r="Q18" s="43">
        <v>1115</v>
      </c>
      <c r="R18" s="43">
        <v>1120</v>
      </c>
      <c r="S18" s="43">
        <v>1125</v>
      </c>
      <c r="T18" s="43">
        <v>1135</v>
      </c>
      <c r="U18" s="43">
        <v>1155</v>
      </c>
      <c r="V18" s="43">
        <v>1160</v>
      </c>
      <c r="W18" s="43">
        <v>1180</v>
      </c>
      <c r="X18" s="43">
        <v>1185</v>
      </c>
      <c r="Y18" s="43">
        <v>1195</v>
      </c>
      <c r="Z18" s="43">
        <v>1205</v>
      </c>
      <c r="AA18" s="43">
        <v>1.034632</v>
      </c>
    </row>
    <row r="19" spans="1:27" x14ac:dyDescent="0.35">
      <c r="A19" s="89" t="s">
        <v>68</v>
      </c>
      <c r="B19" s="90"/>
      <c r="C19" s="3" t="s">
        <v>69</v>
      </c>
      <c r="E19" s="33">
        <v>2019</v>
      </c>
      <c r="F19" s="33"/>
      <c r="G19" s="33"/>
      <c r="H19" s="33"/>
      <c r="I19" s="5"/>
      <c r="J19" s="353"/>
      <c r="K19" s="354"/>
      <c r="L19" s="354"/>
      <c r="M19" s="354"/>
      <c r="N19" s="355"/>
      <c r="P19" s="43">
        <v>2018</v>
      </c>
      <c r="Q19" s="43">
        <v>1125</v>
      </c>
      <c r="R19" s="43">
        <v>1130</v>
      </c>
      <c r="S19" s="43">
        <v>1140</v>
      </c>
      <c r="T19" s="43">
        <v>1150</v>
      </c>
      <c r="U19" s="43">
        <v>1170</v>
      </c>
      <c r="V19" s="43">
        <v>1175</v>
      </c>
      <c r="W19" s="43">
        <v>1195</v>
      </c>
      <c r="X19" s="43">
        <v>1200</v>
      </c>
      <c r="Y19" s="43">
        <v>1215</v>
      </c>
      <c r="Z19" s="43">
        <v>1215</v>
      </c>
      <c r="AA19" s="43">
        <v>1.038462</v>
      </c>
    </row>
    <row r="20" spans="1:27" ht="21" customHeight="1" x14ac:dyDescent="0.35">
      <c r="A20" s="89" t="s">
        <v>67</v>
      </c>
      <c r="B20" s="89"/>
      <c r="C20" s="3" t="s">
        <v>70</v>
      </c>
      <c r="E20" s="33">
        <v>2020</v>
      </c>
      <c r="F20" s="33"/>
      <c r="G20" s="33"/>
      <c r="H20" s="33"/>
      <c r="I20" s="5"/>
      <c r="J20" s="356"/>
      <c r="K20" s="357"/>
      <c r="L20" s="357"/>
      <c r="M20" s="357"/>
      <c r="N20" s="358"/>
      <c r="P20" s="43">
        <v>2019</v>
      </c>
      <c r="Q20" s="43">
        <v>1135</v>
      </c>
      <c r="R20" s="43">
        <v>1140</v>
      </c>
      <c r="S20" s="43">
        <v>1150</v>
      </c>
      <c r="T20" s="43">
        <v>1160</v>
      </c>
      <c r="U20" s="43">
        <v>1180</v>
      </c>
      <c r="V20" s="43">
        <v>1185</v>
      </c>
      <c r="W20" s="43">
        <v>1205</v>
      </c>
      <c r="X20" s="43">
        <v>1210</v>
      </c>
      <c r="Y20" s="43">
        <v>1225</v>
      </c>
      <c r="Z20" s="43">
        <v>1230</v>
      </c>
      <c r="AA20" s="43">
        <v>1.0381359999999999</v>
      </c>
    </row>
    <row r="21" spans="1:27" ht="48.75" customHeight="1" x14ac:dyDescent="0.35">
      <c r="A21" s="5" t="s">
        <v>98</v>
      </c>
      <c r="B21" s="100" t="s">
        <v>522</v>
      </c>
      <c r="C21" s="3" t="s">
        <v>58</v>
      </c>
      <c r="E21" s="33">
        <v>2021</v>
      </c>
      <c r="F21" s="33"/>
      <c r="G21" s="33"/>
      <c r="H21" s="33"/>
      <c r="I21" s="5"/>
      <c r="J21" s="359"/>
      <c r="K21" s="360"/>
      <c r="L21" s="360"/>
      <c r="M21" s="360"/>
      <c r="N21" s="361"/>
      <c r="P21" s="43">
        <v>2020</v>
      </c>
      <c r="Q21" s="43">
        <v>1145</v>
      </c>
      <c r="R21" s="43">
        <v>1150</v>
      </c>
      <c r="S21" s="43">
        <v>1155</v>
      </c>
      <c r="T21" s="43">
        <v>1170</v>
      </c>
      <c r="U21" s="43">
        <v>1190</v>
      </c>
      <c r="V21" s="43">
        <v>1195</v>
      </c>
      <c r="W21" s="43">
        <v>1215</v>
      </c>
      <c r="X21" s="43">
        <v>1225</v>
      </c>
      <c r="Y21" s="43">
        <v>1235</v>
      </c>
      <c r="Z21" s="43">
        <v>1240</v>
      </c>
      <c r="AA21" s="43">
        <v>1.0378149999999999</v>
      </c>
    </row>
    <row r="22" spans="1:27" s="2" customFormat="1" x14ac:dyDescent="0.35">
      <c r="A22" s="6" t="s">
        <v>5</v>
      </c>
      <c r="B22" s="22">
        <v>541000</v>
      </c>
      <c r="C22" s="3" t="s">
        <v>6</v>
      </c>
      <c r="E22" s="33">
        <v>2022</v>
      </c>
      <c r="F22" s="33"/>
      <c r="G22" s="33"/>
      <c r="H22" s="33"/>
      <c r="I22" s="5"/>
      <c r="P22" s="43" t="s">
        <v>78</v>
      </c>
      <c r="Q22" s="43"/>
      <c r="R22" s="43"/>
      <c r="S22" s="43"/>
      <c r="T22" s="43"/>
      <c r="U22" s="43"/>
      <c r="V22" s="43"/>
      <c r="W22" s="43"/>
      <c r="X22" s="43"/>
      <c r="Y22" s="43"/>
      <c r="Z22" s="43"/>
      <c r="AA22" s="43"/>
    </row>
    <row r="23" spans="1:27" s="2" customFormat="1" ht="34.5" customHeight="1" x14ac:dyDescent="0.35">
      <c r="A23" s="5" t="s">
        <v>55</v>
      </c>
      <c r="B23" s="23" t="s">
        <v>191</v>
      </c>
      <c r="C23" s="3" t="s">
        <v>54</v>
      </c>
      <c r="E23" s="33">
        <v>2023</v>
      </c>
      <c r="F23" s="33"/>
      <c r="G23" s="33"/>
      <c r="H23" s="33"/>
      <c r="I23" s="5"/>
      <c r="J23" s="362" t="s">
        <v>96</v>
      </c>
      <c r="K23" s="363"/>
      <c r="L23" s="363"/>
      <c r="M23" s="363"/>
      <c r="N23" s="363"/>
      <c r="P23" s="43" t="s">
        <v>79</v>
      </c>
      <c r="Q23" s="43">
        <v>1030</v>
      </c>
      <c r="R23" s="43">
        <v>1035</v>
      </c>
      <c r="S23" s="43">
        <v>1035</v>
      </c>
      <c r="T23" s="43">
        <v>1035</v>
      </c>
      <c r="U23" s="43">
        <v>1045</v>
      </c>
      <c r="V23" s="43">
        <v>1050</v>
      </c>
      <c r="W23" s="43">
        <v>1055</v>
      </c>
      <c r="X23" s="43">
        <v>1055</v>
      </c>
      <c r="Y23" s="43">
        <v>1060</v>
      </c>
      <c r="Z23" s="43">
        <v>1070</v>
      </c>
      <c r="AA23" s="43">
        <v>1.014354</v>
      </c>
    </row>
    <row r="24" spans="1:27" ht="30.75" customHeight="1" x14ac:dyDescent="0.35">
      <c r="A24" s="5" t="s">
        <v>56</v>
      </c>
      <c r="B24" s="168">
        <f>B22/6</f>
        <v>90166.666666666672</v>
      </c>
      <c r="C24" s="3" t="s">
        <v>57</v>
      </c>
      <c r="E24" s="33">
        <v>2024</v>
      </c>
      <c r="F24" s="33"/>
      <c r="G24" s="33"/>
      <c r="H24" s="33"/>
      <c r="I24" s="5"/>
      <c r="J24" s="362"/>
      <c r="K24" s="363"/>
      <c r="L24" s="363"/>
      <c r="M24" s="363"/>
      <c r="N24" s="363"/>
      <c r="P24" s="43" t="s">
        <v>80</v>
      </c>
      <c r="Q24" s="43">
        <v>1040</v>
      </c>
      <c r="R24" s="43">
        <v>1045</v>
      </c>
      <c r="S24" s="43">
        <v>1045</v>
      </c>
      <c r="T24" s="43">
        <v>1045</v>
      </c>
      <c r="U24" s="43">
        <v>1055</v>
      </c>
      <c r="V24" s="43">
        <v>1060</v>
      </c>
      <c r="W24" s="43">
        <v>1065</v>
      </c>
      <c r="X24" s="43">
        <v>1065</v>
      </c>
      <c r="Y24" s="43">
        <v>1070</v>
      </c>
      <c r="Z24" s="43">
        <v>1080</v>
      </c>
      <c r="AA24" s="43">
        <v>1.0142180000000001</v>
      </c>
    </row>
    <row r="25" spans="1:27" s="2" customFormat="1" x14ac:dyDescent="0.35">
      <c r="A25" s="18"/>
      <c r="B25" s="19"/>
      <c r="C25" s="3"/>
      <c r="E25" s="33">
        <v>2025</v>
      </c>
      <c r="F25" s="33"/>
      <c r="G25" s="33"/>
      <c r="H25" s="33"/>
      <c r="I25" s="5"/>
      <c r="J25" s="362"/>
      <c r="K25" s="363"/>
      <c r="L25" s="363"/>
      <c r="M25" s="363"/>
      <c r="N25" s="363"/>
      <c r="P25" s="43" t="s">
        <v>81</v>
      </c>
      <c r="Q25" s="43">
        <v>1050</v>
      </c>
      <c r="R25" s="43">
        <v>1055</v>
      </c>
      <c r="S25" s="43">
        <v>1055</v>
      </c>
      <c r="T25" s="43">
        <v>1055</v>
      </c>
      <c r="U25" s="43">
        <v>1065</v>
      </c>
      <c r="V25" s="43">
        <v>1070</v>
      </c>
      <c r="W25" s="43">
        <v>1075</v>
      </c>
      <c r="X25" s="43">
        <v>1075</v>
      </c>
      <c r="Y25" s="43">
        <v>1080</v>
      </c>
      <c r="Z25" s="43">
        <v>1095</v>
      </c>
      <c r="AA25" s="43">
        <v>1.0140849999999999</v>
      </c>
    </row>
    <row r="26" spans="1:27" x14ac:dyDescent="0.35">
      <c r="A26" s="364" t="s">
        <v>71</v>
      </c>
      <c r="B26" s="364"/>
      <c r="E26" s="33">
        <v>2026</v>
      </c>
      <c r="F26" s="33"/>
      <c r="G26" s="33"/>
      <c r="H26" s="33"/>
      <c r="I26" s="5"/>
      <c r="P26" s="43" t="s">
        <v>82</v>
      </c>
      <c r="Q26" s="43">
        <v>1055</v>
      </c>
      <c r="R26" s="43">
        <v>1060</v>
      </c>
      <c r="S26" s="43">
        <v>1060</v>
      </c>
      <c r="T26" s="43">
        <v>1060</v>
      </c>
      <c r="U26" s="43">
        <v>1070</v>
      </c>
      <c r="V26" s="43">
        <v>1075</v>
      </c>
      <c r="W26" s="43">
        <v>1080</v>
      </c>
      <c r="X26" s="43">
        <v>1080</v>
      </c>
      <c r="Y26" s="43">
        <v>1085</v>
      </c>
      <c r="Z26" s="43">
        <v>1095</v>
      </c>
      <c r="AA26" s="43">
        <v>1.014019</v>
      </c>
    </row>
    <row r="27" spans="1:27" x14ac:dyDescent="0.35">
      <c r="A27" s="5" t="s">
        <v>28</v>
      </c>
      <c r="B27" s="5"/>
      <c r="E27" s="33">
        <v>2027</v>
      </c>
      <c r="F27" s="33"/>
      <c r="G27" s="33"/>
      <c r="H27" s="33"/>
      <c r="I27" s="5"/>
      <c r="P27" s="43" t="s">
        <v>83</v>
      </c>
      <c r="Q27" s="43">
        <v>1060</v>
      </c>
      <c r="R27" s="43">
        <v>1065</v>
      </c>
      <c r="S27" s="43">
        <v>1065</v>
      </c>
      <c r="T27" s="43">
        <v>1065</v>
      </c>
      <c r="U27" s="43">
        <v>1075</v>
      </c>
      <c r="V27" s="43">
        <v>1080</v>
      </c>
      <c r="W27" s="43">
        <v>1085</v>
      </c>
      <c r="X27" s="43">
        <v>1085</v>
      </c>
      <c r="Y27" s="43">
        <v>1090</v>
      </c>
      <c r="Z27" s="43">
        <v>1110</v>
      </c>
      <c r="AA27" s="43">
        <v>1.0139530000000001</v>
      </c>
    </row>
    <row r="28" spans="1:27" x14ac:dyDescent="0.35">
      <c r="A28" s="5" t="s">
        <v>29</v>
      </c>
      <c r="B28" s="5"/>
      <c r="E28" s="33">
        <v>2028</v>
      </c>
      <c r="F28" s="33"/>
      <c r="G28" s="33"/>
      <c r="H28" s="33"/>
      <c r="I28" s="5"/>
      <c r="P28" s="43" t="s">
        <v>84</v>
      </c>
      <c r="Q28" s="43">
        <v>1065</v>
      </c>
      <c r="R28" s="43">
        <v>1070</v>
      </c>
      <c r="S28" s="43">
        <v>1070</v>
      </c>
      <c r="T28" s="43">
        <v>1070</v>
      </c>
      <c r="U28" s="43">
        <v>1080</v>
      </c>
      <c r="V28" s="43">
        <v>1085</v>
      </c>
      <c r="W28" s="43">
        <v>1090</v>
      </c>
      <c r="X28" s="43">
        <v>1090</v>
      </c>
      <c r="Y28" s="43">
        <v>1100</v>
      </c>
      <c r="Z28" s="43">
        <v>1110</v>
      </c>
      <c r="AA28" s="43">
        <v>1.018519</v>
      </c>
    </row>
    <row r="29" spans="1:27" ht="39.75" customHeight="1" x14ac:dyDescent="0.35">
      <c r="A29" s="5" t="s">
        <v>30</v>
      </c>
      <c r="B29" s="23"/>
      <c r="C29" s="1" t="s">
        <v>43</v>
      </c>
      <c r="E29" s="33">
        <v>2029</v>
      </c>
      <c r="F29" s="33"/>
      <c r="G29" s="33"/>
      <c r="H29" s="33"/>
      <c r="I29" s="5"/>
      <c r="P29" s="43" t="s">
        <v>85</v>
      </c>
      <c r="Q29" s="43">
        <v>1075</v>
      </c>
      <c r="R29" s="43">
        <v>1080</v>
      </c>
      <c r="S29" s="43">
        <v>1080</v>
      </c>
      <c r="T29" s="43">
        <v>1080</v>
      </c>
      <c r="U29" s="43">
        <v>1090</v>
      </c>
      <c r="V29" s="43">
        <v>1095</v>
      </c>
      <c r="W29" s="43">
        <v>1100</v>
      </c>
      <c r="X29" s="43">
        <v>1100</v>
      </c>
      <c r="Y29" s="43">
        <v>1105</v>
      </c>
      <c r="Z29" s="43">
        <v>1120</v>
      </c>
      <c r="AA29" s="43">
        <v>1.0137609999999999</v>
      </c>
    </row>
    <row r="30" spans="1:27" x14ac:dyDescent="0.35">
      <c r="A30" s="5" t="s">
        <v>44</v>
      </c>
      <c r="B30" s="5"/>
      <c r="E30" s="33">
        <v>2030</v>
      </c>
      <c r="F30" s="33"/>
      <c r="G30" s="33"/>
      <c r="H30" s="33"/>
      <c r="I30" s="5"/>
      <c r="P30" s="43" t="s">
        <v>86</v>
      </c>
      <c r="Q30" s="43">
        <v>1080</v>
      </c>
      <c r="R30" s="43">
        <v>1085</v>
      </c>
      <c r="S30" s="43">
        <v>1085</v>
      </c>
      <c r="T30" s="43">
        <v>1085</v>
      </c>
      <c r="U30" s="43">
        <v>1095</v>
      </c>
      <c r="V30" s="43">
        <v>1100</v>
      </c>
      <c r="W30" s="43">
        <v>1105</v>
      </c>
      <c r="X30" s="43">
        <v>1105</v>
      </c>
      <c r="Y30" s="43">
        <v>1110</v>
      </c>
      <c r="Z30" s="43">
        <v>1120</v>
      </c>
      <c r="AA30" s="43">
        <v>1.0136989999999999</v>
      </c>
    </row>
    <row r="31" spans="1:27" x14ac:dyDescent="0.35">
      <c r="A31" s="5" t="s">
        <v>47</v>
      </c>
      <c r="B31" s="5"/>
      <c r="E31" s="33">
        <v>2031</v>
      </c>
      <c r="F31" s="33"/>
      <c r="G31" s="33"/>
      <c r="H31" s="33"/>
      <c r="I31" s="5"/>
      <c r="P31" s="43" t="s">
        <v>87</v>
      </c>
      <c r="Q31" s="43">
        <v>1085</v>
      </c>
      <c r="R31" s="43">
        <v>1090</v>
      </c>
      <c r="S31" s="43">
        <v>1090</v>
      </c>
      <c r="T31" s="43">
        <v>1090</v>
      </c>
      <c r="U31" s="43">
        <v>1100</v>
      </c>
      <c r="V31" s="43">
        <v>1105</v>
      </c>
      <c r="W31" s="43">
        <v>1110</v>
      </c>
      <c r="X31" s="43">
        <v>1110</v>
      </c>
      <c r="Y31" s="43">
        <v>1115</v>
      </c>
      <c r="Z31" s="43">
        <v>1125</v>
      </c>
      <c r="AA31" s="43">
        <v>1.013636</v>
      </c>
    </row>
    <row r="32" spans="1:27" x14ac:dyDescent="0.35">
      <c r="A32" s="5" t="s">
        <v>45</v>
      </c>
      <c r="B32" s="5"/>
      <c r="P32" s="43" t="s">
        <v>88</v>
      </c>
      <c r="Q32" s="43">
        <v>1090</v>
      </c>
      <c r="R32" s="43">
        <v>1095</v>
      </c>
      <c r="S32" s="43">
        <v>1095</v>
      </c>
      <c r="T32" s="43">
        <v>1095</v>
      </c>
      <c r="U32" s="43">
        <v>1105</v>
      </c>
      <c r="V32" s="43">
        <v>1110</v>
      </c>
      <c r="W32" s="43">
        <v>1115</v>
      </c>
      <c r="X32" s="43">
        <v>1115</v>
      </c>
      <c r="Y32" s="43">
        <v>1120</v>
      </c>
      <c r="Z32" s="43">
        <v>1130</v>
      </c>
      <c r="AA32" s="43">
        <v>1.0135749999999999</v>
      </c>
    </row>
    <row r="33" spans="1:16" x14ac:dyDescent="0.35">
      <c r="A33" s="5" t="s">
        <v>46</v>
      </c>
      <c r="B33" s="5"/>
      <c r="E33" s="32"/>
      <c r="F33" s="32"/>
      <c r="G33" s="32"/>
      <c r="H33" s="32"/>
      <c r="I33" s="2"/>
    </row>
    <row r="34" spans="1:16" s="2" customFormat="1" ht="16.5" customHeight="1" x14ac:dyDescent="0.35">
      <c r="A34" s="93"/>
      <c r="B34" s="94"/>
      <c r="C34" s="3"/>
      <c r="E34" s="26"/>
      <c r="F34" s="26"/>
      <c r="G34" s="26"/>
      <c r="H34" s="26"/>
      <c r="I34"/>
      <c r="P34" s="136"/>
    </row>
    <row r="35" spans="1:16" x14ac:dyDescent="0.35">
      <c r="A35" s="80"/>
      <c r="B35" s="80"/>
    </row>
    <row r="57" spans="1:16" x14ac:dyDescent="0.35">
      <c r="A57" s="80"/>
      <c r="B57" s="80"/>
      <c r="C57"/>
      <c r="E57"/>
      <c r="F57"/>
      <c r="G57"/>
      <c r="H57"/>
      <c r="P57"/>
    </row>
    <row r="58" spans="1:16" x14ac:dyDescent="0.35">
      <c r="A58" s="92"/>
      <c r="B58" s="80"/>
      <c r="C58"/>
      <c r="E58"/>
      <c r="F58"/>
      <c r="G58"/>
      <c r="H58"/>
      <c r="P58"/>
    </row>
  </sheetData>
  <mergeCells count="10">
    <mergeCell ref="J19:N21"/>
    <mergeCell ref="J23:N25"/>
    <mergeCell ref="A26:B26"/>
    <mergeCell ref="D1:H1"/>
    <mergeCell ref="A6:B6"/>
    <mergeCell ref="E8:I8"/>
    <mergeCell ref="E10:H10"/>
    <mergeCell ref="J11:N12"/>
    <mergeCell ref="J13:N17"/>
    <mergeCell ref="B16:B17"/>
  </mergeCells>
  <pageMargins left="0.7" right="0.7" top="0.75" bottom="0.75" header="0.3" footer="0.3"/>
  <pageSetup orientation="portrait" verticalDpi="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57"/>
  <sheetViews>
    <sheetView zoomScale="80" zoomScaleNormal="80" workbookViewId="0"/>
  </sheetViews>
  <sheetFormatPr defaultRowHeight="14.5" x14ac:dyDescent="0.35"/>
  <cols>
    <col min="1" max="1" width="63.6328125" customWidth="1"/>
    <col min="2" max="2" width="73.453125" customWidth="1"/>
    <col min="3" max="3" width="44.453125" style="1" customWidth="1"/>
    <col min="5" max="5" width="9.08984375" style="26"/>
    <col min="6" max="6" width="14.453125" style="26" customWidth="1"/>
    <col min="7" max="7" width="15.453125" style="26" customWidth="1"/>
    <col min="8" max="8" width="18" style="26" customWidth="1"/>
    <col min="9" max="9" width="15.6328125" customWidth="1"/>
    <col min="16" max="16" width="12.6328125" style="135" customWidth="1"/>
  </cols>
  <sheetData>
    <row r="1" spans="1:27" ht="60" customHeight="1" x14ac:dyDescent="0.45">
      <c r="A1" s="125" t="s">
        <v>482</v>
      </c>
      <c r="B1" s="52"/>
      <c r="C1" s="401" t="s">
        <v>487</v>
      </c>
      <c r="D1" s="402"/>
      <c r="E1" s="402"/>
      <c r="F1" s="402"/>
      <c r="G1" s="403"/>
    </row>
    <row r="2" spans="1:27" x14ac:dyDescent="0.35">
      <c r="A2" s="65" t="s">
        <v>460</v>
      </c>
    </row>
    <row r="3" spans="1:27" ht="15" customHeight="1" x14ac:dyDescent="0.35">
      <c r="A3" s="4" t="s">
        <v>8</v>
      </c>
      <c r="B3" s="4"/>
    </row>
    <row r="4" spans="1:27" ht="15" customHeight="1" x14ac:dyDescent="0.35">
      <c r="A4" s="15" t="s">
        <v>9</v>
      </c>
      <c r="B4" s="15"/>
      <c r="E4" s="26" t="s">
        <v>414</v>
      </c>
    </row>
    <row r="5" spans="1:27" x14ac:dyDescent="0.35">
      <c r="C5" s="1" t="s">
        <v>31</v>
      </c>
    </row>
    <row r="6" spans="1:27" x14ac:dyDescent="0.35">
      <c r="A6" s="368" t="s">
        <v>10</v>
      </c>
      <c r="B6" s="369"/>
      <c r="C6" s="3"/>
    </row>
    <row r="7" spans="1:27" ht="21" customHeight="1" x14ac:dyDescent="0.35">
      <c r="A7" s="6" t="s">
        <v>0</v>
      </c>
      <c r="B7" s="5" t="str">
        <f>+A1</f>
        <v>Line 107 Bethel Sub to P269</v>
      </c>
      <c r="C7" s="3"/>
    </row>
    <row r="8" spans="1:27" ht="182.25" customHeight="1" x14ac:dyDescent="0.35">
      <c r="A8" s="6" t="s">
        <v>2</v>
      </c>
      <c r="B8" s="185" t="s">
        <v>486</v>
      </c>
      <c r="C8" s="3"/>
      <c r="E8" s="370" t="s">
        <v>100</v>
      </c>
      <c r="F8" s="370"/>
      <c r="G8" s="370"/>
      <c r="H8" s="370"/>
      <c r="I8" s="370"/>
    </row>
    <row r="9" spans="1:27" ht="15" thickBot="1" x14ac:dyDescent="0.4">
      <c r="A9" s="6" t="s">
        <v>1</v>
      </c>
      <c r="B9" s="5"/>
      <c r="C9" s="3" t="s">
        <v>48</v>
      </c>
      <c r="E9" s="371" t="s">
        <v>53</v>
      </c>
      <c r="F9" s="372"/>
      <c r="G9" s="372"/>
      <c r="H9" s="373"/>
      <c r="I9" s="5" t="str">
        <f>B14</f>
        <v>24.5 MVA (Rating 3/0 ACSR)</v>
      </c>
      <c r="J9" t="s">
        <v>74</v>
      </c>
      <c r="P9" s="43" t="s">
        <v>76</v>
      </c>
      <c r="Q9" s="43"/>
      <c r="R9" s="43"/>
      <c r="S9" s="43"/>
      <c r="T9" s="43"/>
      <c r="U9" s="43"/>
      <c r="V9" s="43"/>
      <c r="W9" s="43"/>
      <c r="X9" s="43"/>
      <c r="Y9" s="43"/>
      <c r="Z9" s="43"/>
      <c r="AA9" s="43"/>
    </row>
    <row r="10" spans="1:27" ht="48" customHeight="1" thickBot="1" x14ac:dyDescent="0.4">
      <c r="A10" s="6" t="s">
        <v>4</v>
      </c>
      <c r="B10" s="5" t="s">
        <v>483</v>
      </c>
      <c r="C10" s="3" t="s">
        <v>3</v>
      </c>
      <c r="E10" s="37" t="s">
        <v>75</v>
      </c>
      <c r="F10" s="38" t="s">
        <v>147</v>
      </c>
      <c r="G10" s="38" t="s">
        <v>146</v>
      </c>
      <c r="H10" s="38" t="s">
        <v>90</v>
      </c>
      <c r="I10" s="38" t="s">
        <v>144</v>
      </c>
      <c r="J10" s="362" t="s">
        <v>92</v>
      </c>
      <c r="K10" s="374"/>
      <c r="L10" s="374"/>
      <c r="M10" s="374"/>
      <c r="N10" s="374"/>
      <c r="P10" s="43" t="s">
        <v>77</v>
      </c>
      <c r="Q10" s="48">
        <v>0.9</v>
      </c>
      <c r="R10" s="46">
        <v>0.8</v>
      </c>
      <c r="S10" s="46">
        <v>0.7</v>
      </c>
      <c r="T10" s="47">
        <v>0.6</v>
      </c>
      <c r="U10" s="48">
        <v>0.5</v>
      </c>
      <c r="V10" s="46">
        <v>0.4</v>
      </c>
      <c r="W10" s="46">
        <v>0.3</v>
      </c>
      <c r="X10" s="46">
        <v>0.2</v>
      </c>
      <c r="Y10" s="46">
        <v>0.1</v>
      </c>
      <c r="Z10" s="46">
        <v>0.05</v>
      </c>
      <c r="AA10" s="45">
        <v>18537</v>
      </c>
    </row>
    <row r="11" spans="1:27" ht="19.5" customHeight="1" x14ac:dyDescent="0.35">
      <c r="A11" s="12" t="s">
        <v>49</v>
      </c>
      <c r="B11" s="12" t="s">
        <v>383</v>
      </c>
      <c r="C11" s="3"/>
      <c r="E11" s="33">
        <v>2012</v>
      </c>
      <c r="F11" s="33"/>
      <c r="G11" s="33"/>
      <c r="H11" s="33"/>
      <c r="I11" s="5"/>
      <c r="J11" s="362"/>
      <c r="K11" s="374"/>
      <c r="L11" s="374"/>
      <c r="M11" s="374"/>
      <c r="N11" s="374"/>
      <c r="P11" s="43">
        <v>2011</v>
      </c>
      <c r="Q11" s="43">
        <v>1030</v>
      </c>
      <c r="R11" s="43">
        <v>1035</v>
      </c>
      <c r="S11" s="43">
        <v>1040</v>
      </c>
      <c r="T11" s="43">
        <v>1050</v>
      </c>
      <c r="U11" s="43">
        <v>1070</v>
      </c>
      <c r="V11" s="43">
        <v>1075</v>
      </c>
      <c r="W11" s="43">
        <v>1090</v>
      </c>
      <c r="X11" s="43">
        <v>1095</v>
      </c>
      <c r="Y11" s="43">
        <v>1110</v>
      </c>
      <c r="Z11" s="43">
        <v>1110</v>
      </c>
      <c r="AA11" s="43">
        <v>1.0373829999999999</v>
      </c>
    </row>
    <row r="12" spans="1:27" ht="15" customHeight="1" x14ac:dyDescent="0.35">
      <c r="A12" s="12" t="s">
        <v>50</v>
      </c>
      <c r="B12" s="12"/>
      <c r="C12" s="3"/>
      <c r="E12" s="33">
        <v>2013</v>
      </c>
      <c r="F12" s="33"/>
      <c r="G12" s="33"/>
      <c r="H12" s="33"/>
      <c r="I12" s="5"/>
      <c r="J12" s="375" t="s">
        <v>91</v>
      </c>
      <c r="K12" s="376"/>
      <c r="L12" s="376"/>
      <c r="M12" s="376"/>
      <c r="N12" s="376"/>
      <c r="P12" s="43">
        <v>2012</v>
      </c>
      <c r="Q12" s="43">
        <v>1050</v>
      </c>
      <c r="R12" s="43">
        <v>1055</v>
      </c>
      <c r="S12" s="43">
        <v>1060</v>
      </c>
      <c r="T12" s="43">
        <v>1070</v>
      </c>
      <c r="U12" s="43">
        <v>1090</v>
      </c>
      <c r="V12" s="43">
        <v>1095</v>
      </c>
      <c r="W12" s="43">
        <v>1115</v>
      </c>
      <c r="X12" s="43">
        <v>1120</v>
      </c>
      <c r="Y12" s="43">
        <v>1125</v>
      </c>
      <c r="Z12" s="43">
        <v>1135</v>
      </c>
      <c r="AA12" s="43">
        <v>1.0321100000000001</v>
      </c>
    </row>
    <row r="13" spans="1:27" x14ac:dyDescent="0.35">
      <c r="A13" s="12" t="s">
        <v>51</v>
      </c>
      <c r="B13" s="12"/>
      <c r="C13" s="3" t="s">
        <v>52</v>
      </c>
      <c r="E13" s="33">
        <v>2014</v>
      </c>
      <c r="F13" s="33"/>
      <c r="G13" s="33"/>
      <c r="H13" s="33"/>
      <c r="I13" s="5"/>
      <c r="J13" s="375"/>
      <c r="K13" s="376"/>
      <c r="L13" s="376"/>
      <c r="M13" s="376"/>
      <c r="N13" s="376"/>
      <c r="P13" s="43">
        <v>2013</v>
      </c>
      <c r="Q13" s="43">
        <v>1065</v>
      </c>
      <c r="R13" s="43">
        <v>1070</v>
      </c>
      <c r="S13" s="43">
        <v>1075</v>
      </c>
      <c r="T13" s="43">
        <v>1085</v>
      </c>
      <c r="U13" s="43">
        <v>1105</v>
      </c>
      <c r="V13" s="43">
        <v>1110</v>
      </c>
      <c r="W13" s="43">
        <v>1130</v>
      </c>
      <c r="X13" s="43">
        <v>1135</v>
      </c>
      <c r="Y13" s="43">
        <v>1150</v>
      </c>
      <c r="Z13" s="43">
        <v>1150</v>
      </c>
      <c r="AA13" s="43">
        <v>1.040724</v>
      </c>
    </row>
    <row r="14" spans="1:27" ht="21.75" customHeight="1" x14ac:dyDescent="0.35">
      <c r="A14" s="12" t="s">
        <v>53</v>
      </c>
      <c r="B14" s="24" t="s">
        <v>484</v>
      </c>
      <c r="C14" s="3"/>
      <c r="E14" s="33">
        <v>2015</v>
      </c>
      <c r="F14" s="33"/>
      <c r="G14" s="33"/>
      <c r="H14" s="33"/>
      <c r="I14" s="5"/>
      <c r="J14" s="375"/>
      <c r="K14" s="376"/>
      <c r="L14" s="376"/>
      <c r="M14" s="376"/>
      <c r="N14" s="376"/>
      <c r="P14" s="43">
        <v>2014</v>
      </c>
      <c r="Q14" s="43">
        <v>1080</v>
      </c>
      <c r="R14" s="43">
        <v>1085</v>
      </c>
      <c r="S14" s="43">
        <v>1090</v>
      </c>
      <c r="T14" s="43">
        <v>1100</v>
      </c>
      <c r="U14" s="43">
        <v>1120</v>
      </c>
      <c r="V14" s="43">
        <v>1125</v>
      </c>
      <c r="W14" s="43">
        <v>1145</v>
      </c>
      <c r="X14" s="43">
        <v>1150</v>
      </c>
      <c r="Y14" s="43">
        <v>1165</v>
      </c>
      <c r="Z14" s="43">
        <v>1170</v>
      </c>
      <c r="AA14" s="43">
        <v>1.040179</v>
      </c>
    </row>
    <row r="15" spans="1:27" x14ac:dyDescent="0.35">
      <c r="A15" s="88" t="s">
        <v>41</v>
      </c>
      <c r="B15" s="391" t="s">
        <v>485</v>
      </c>
      <c r="E15" s="33">
        <v>2016</v>
      </c>
      <c r="F15" s="33"/>
      <c r="G15" s="33"/>
      <c r="H15" s="33"/>
      <c r="I15" s="5"/>
      <c r="J15" s="375"/>
      <c r="K15" s="376"/>
      <c r="L15" s="376"/>
      <c r="M15" s="376"/>
      <c r="N15" s="376"/>
      <c r="P15" s="43">
        <v>2015</v>
      </c>
      <c r="Q15" s="43">
        <v>1095</v>
      </c>
      <c r="R15" s="43">
        <v>1100</v>
      </c>
      <c r="S15" s="43">
        <v>1105</v>
      </c>
      <c r="T15" s="43">
        <v>1115</v>
      </c>
      <c r="U15" s="43">
        <v>1135</v>
      </c>
      <c r="V15" s="43">
        <v>1140</v>
      </c>
      <c r="W15" s="43">
        <v>1160</v>
      </c>
      <c r="X15" s="43">
        <v>1165</v>
      </c>
      <c r="Y15" s="43">
        <v>1170</v>
      </c>
      <c r="Z15" s="43">
        <v>1180</v>
      </c>
      <c r="AA15" s="43">
        <v>1.030837</v>
      </c>
    </row>
    <row r="16" spans="1:27" ht="369.75" customHeight="1" x14ac:dyDescent="0.35">
      <c r="A16" s="88" t="s">
        <v>7</v>
      </c>
      <c r="B16" s="397"/>
      <c r="C16" s="3" t="s">
        <v>21</v>
      </c>
      <c r="E16" s="33">
        <v>2017</v>
      </c>
      <c r="F16" s="33"/>
      <c r="G16" s="33"/>
      <c r="H16" s="33"/>
      <c r="I16" s="5"/>
      <c r="J16" s="377"/>
      <c r="K16" s="378"/>
      <c r="L16" s="378"/>
      <c r="M16" s="378"/>
      <c r="N16" s="378"/>
      <c r="P16" s="43">
        <v>2016</v>
      </c>
      <c r="Q16" s="43">
        <v>1105</v>
      </c>
      <c r="R16" s="43">
        <v>1110</v>
      </c>
      <c r="S16" s="43">
        <v>1115</v>
      </c>
      <c r="T16" s="43">
        <v>1125</v>
      </c>
      <c r="U16" s="43">
        <v>1145</v>
      </c>
      <c r="V16" s="43">
        <v>1150</v>
      </c>
      <c r="W16" s="43">
        <v>1170</v>
      </c>
      <c r="X16" s="43">
        <v>1175</v>
      </c>
      <c r="Y16" s="43">
        <v>1190</v>
      </c>
      <c r="Z16" s="43">
        <v>1195</v>
      </c>
      <c r="AA16" s="43">
        <v>1.039301</v>
      </c>
    </row>
    <row r="17" spans="1:27" x14ac:dyDescent="0.35">
      <c r="A17" s="89" t="s">
        <v>72</v>
      </c>
      <c r="B17" s="89"/>
      <c r="C17" s="3" t="s">
        <v>73</v>
      </c>
      <c r="E17" s="33">
        <v>2018</v>
      </c>
      <c r="F17" s="33"/>
      <c r="G17" s="33"/>
      <c r="H17" s="33"/>
      <c r="I17" s="5"/>
      <c r="J17" s="34" t="s">
        <v>89</v>
      </c>
      <c r="K17" s="35"/>
      <c r="L17" s="35"/>
      <c r="M17" s="35"/>
      <c r="N17" s="36"/>
      <c r="P17" s="43">
        <v>2017</v>
      </c>
      <c r="Q17" s="43">
        <v>1115</v>
      </c>
      <c r="R17" s="43">
        <v>1120</v>
      </c>
      <c r="S17" s="43">
        <v>1125</v>
      </c>
      <c r="T17" s="43">
        <v>1135</v>
      </c>
      <c r="U17" s="43">
        <v>1155</v>
      </c>
      <c r="V17" s="43">
        <v>1160</v>
      </c>
      <c r="W17" s="43">
        <v>1180</v>
      </c>
      <c r="X17" s="43">
        <v>1185</v>
      </c>
      <c r="Y17" s="43">
        <v>1195</v>
      </c>
      <c r="Z17" s="43">
        <v>1205</v>
      </c>
      <c r="AA17" s="43">
        <v>1.034632</v>
      </c>
    </row>
    <row r="18" spans="1:27" x14ac:dyDescent="0.35">
      <c r="A18" s="89" t="s">
        <v>68</v>
      </c>
      <c r="B18" s="90"/>
      <c r="C18" s="3" t="s">
        <v>69</v>
      </c>
      <c r="E18" s="33">
        <v>2019</v>
      </c>
      <c r="F18" s="33"/>
      <c r="G18" s="33"/>
      <c r="H18" s="33"/>
      <c r="I18" s="5"/>
      <c r="J18" s="353"/>
      <c r="K18" s="354"/>
      <c r="L18" s="354"/>
      <c r="M18" s="354"/>
      <c r="N18" s="355"/>
      <c r="P18" s="43">
        <v>2018</v>
      </c>
      <c r="Q18" s="43">
        <v>1125</v>
      </c>
      <c r="R18" s="43">
        <v>1130</v>
      </c>
      <c r="S18" s="43">
        <v>1140</v>
      </c>
      <c r="T18" s="43">
        <v>1150</v>
      </c>
      <c r="U18" s="43">
        <v>1170</v>
      </c>
      <c r="V18" s="43">
        <v>1175</v>
      </c>
      <c r="W18" s="43">
        <v>1195</v>
      </c>
      <c r="X18" s="43">
        <v>1200</v>
      </c>
      <c r="Y18" s="43">
        <v>1215</v>
      </c>
      <c r="Z18" s="43">
        <v>1215</v>
      </c>
      <c r="AA18" s="43">
        <v>1.038462</v>
      </c>
    </row>
    <row r="19" spans="1:27" ht="21" customHeight="1" x14ac:dyDescent="0.35">
      <c r="A19" s="89" t="s">
        <v>67</v>
      </c>
      <c r="B19" s="89"/>
      <c r="C19" s="3" t="s">
        <v>70</v>
      </c>
      <c r="E19" s="33">
        <v>2020</v>
      </c>
      <c r="F19" s="33"/>
      <c r="G19" s="33"/>
      <c r="H19" s="33"/>
      <c r="I19" s="5"/>
      <c r="J19" s="356"/>
      <c r="K19" s="357"/>
      <c r="L19" s="357"/>
      <c r="M19" s="357"/>
      <c r="N19" s="358"/>
      <c r="P19" s="43">
        <v>2019</v>
      </c>
      <c r="Q19" s="43">
        <v>1135</v>
      </c>
      <c r="R19" s="43">
        <v>1140</v>
      </c>
      <c r="S19" s="43">
        <v>1150</v>
      </c>
      <c r="T19" s="43">
        <v>1160</v>
      </c>
      <c r="U19" s="43">
        <v>1180</v>
      </c>
      <c r="V19" s="43">
        <v>1185</v>
      </c>
      <c r="W19" s="43">
        <v>1205</v>
      </c>
      <c r="X19" s="43">
        <v>1210</v>
      </c>
      <c r="Y19" s="43">
        <v>1225</v>
      </c>
      <c r="Z19" s="43">
        <v>1230</v>
      </c>
      <c r="AA19" s="43">
        <v>1.0381359999999999</v>
      </c>
    </row>
    <row r="20" spans="1:27" ht="48.75" customHeight="1" x14ac:dyDescent="0.35">
      <c r="A20" s="5" t="s">
        <v>98</v>
      </c>
      <c r="B20" s="100" t="s">
        <v>488</v>
      </c>
      <c r="C20" s="3" t="s">
        <v>58</v>
      </c>
      <c r="E20" s="33">
        <v>2021</v>
      </c>
      <c r="F20" s="33"/>
      <c r="G20" s="33"/>
      <c r="H20" s="33"/>
      <c r="I20" s="5"/>
      <c r="J20" s="359"/>
      <c r="K20" s="360"/>
      <c r="L20" s="360"/>
      <c r="M20" s="360"/>
      <c r="N20" s="361"/>
      <c r="P20" s="43">
        <v>2020</v>
      </c>
      <c r="Q20" s="43">
        <v>1145</v>
      </c>
      <c r="R20" s="43">
        <v>1150</v>
      </c>
      <c r="S20" s="43">
        <v>1155</v>
      </c>
      <c r="T20" s="43">
        <v>1170</v>
      </c>
      <c r="U20" s="43">
        <v>1190</v>
      </c>
      <c r="V20" s="43">
        <v>1195</v>
      </c>
      <c r="W20" s="43">
        <v>1215</v>
      </c>
      <c r="X20" s="43">
        <v>1225</v>
      </c>
      <c r="Y20" s="43">
        <v>1235</v>
      </c>
      <c r="Z20" s="43">
        <v>1240</v>
      </c>
      <c r="AA20" s="43">
        <v>1.0378149999999999</v>
      </c>
    </row>
    <row r="21" spans="1:27" s="2" customFormat="1" x14ac:dyDescent="0.35">
      <c r="A21" s="6" t="s">
        <v>5</v>
      </c>
      <c r="B21" s="171">
        <v>146023</v>
      </c>
      <c r="C21" s="3" t="s">
        <v>6</v>
      </c>
      <c r="E21" s="33">
        <v>2022</v>
      </c>
      <c r="F21" s="33"/>
      <c r="G21" s="33"/>
      <c r="H21" s="33"/>
      <c r="I21" s="5"/>
      <c r="P21" s="43" t="s">
        <v>78</v>
      </c>
      <c r="Q21" s="43"/>
      <c r="R21" s="43"/>
      <c r="S21" s="43"/>
      <c r="T21" s="43"/>
      <c r="U21" s="43"/>
      <c r="V21" s="43"/>
      <c r="W21" s="43"/>
      <c r="X21" s="43"/>
      <c r="Y21" s="43"/>
      <c r="Z21" s="43"/>
      <c r="AA21" s="43"/>
    </row>
    <row r="22" spans="1:27" s="2" customFormat="1" ht="34.5" customHeight="1" x14ac:dyDescent="0.35">
      <c r="A22" s="5" t="s">
        <v>55</v>
      </c>
      <c r="B22" s="23" t="s">
        <v>178</v>
      </c>
      <c r="C22" s="3" t="s">
        <v>54</v>
      </c>
      <c r="E22" s="33">
        <v>2023</v>
      </c>
      <c r="F22" s="33"/>
      <c r="G22" s="33"/>
      <c r="H22" s="33"/>
      <c r="I22" s="5"/>
      <c r="J22" s="362" t="s">
        <v>96</v>
      </c>
      <c r="K22" s="363"/>
      <c r="L22" s="363"/>
      <c r="M22" s="363"/>
      <c r="N22" s="363"/>
      <c r="P22" s="43" t="s">
        <v>79</v>
      </c>
      <c r="Q22" s="43">
        <v>1030</v>
      </c>
      <c r="R22" s="43">
        <v>1035</v>
      </c>
      <c r="S22" s="43">
        <v>1035</v>
      </c>
      <c r="T22" s="43">
        <v>1035</v>
      </c>
      <c r="U22" s="43">
        <v>1045</v>
      </c>
      <c r="V22" s="43">
        <v>1050</v>
      </c>
      <c r="W22" s="43">
        <v>1055</v>
      </c>
      <c r="X22" s="43">
        <v>1055</v>
      </c>
      <c r="Y22" s="43">
        <v>1060</v>
      </c>
      <c r="Z22" s="43">
        <v>1070</v>
      </c>
      <c r="AA22" s="43">
        <v>1.014354</v>
      </c>
    </row>
    <row r="23" spans="1:27" ht="30.75" customHeight="1" x14ac:dyDescent="0.35">
      <c r="A23" s="5" t="s">
        <v>56</v>
      </c>
      <c r="B23" s="22">
        <f>+B21/6</f>
        <v>24337.166666666668</v>
      </c>
      <c r="C23" s="3" t="s">
        <v>57</v>
      </c>
      <c r="E23" s="33">
        <v>2024</v>
      </c>
      <c r="F23" s="33"/>
      <c r="G23" s="33"/>
      <c r="H23" s="33"/>
      <c r="I23" s="5"/>
      <c r="J23" s="362"/>
      <c r="K23" s="363"/>
      <c r="L23" s="363"/>
      <c r="M23" s="363"/>
      <c r="N23" s="363"/>
      <c r="P23" s="43" t="s">
        <v>80</v>
      </c>
      <c r="Q23" s="43">
        <v>1040</v>
      </c>
      <c r="R23" s="43">
        <v>1045</v>
      </c>
      <c r="S23" s="43">
        <v>1045</v>
      </c>
      <c r="T23" s="43">
        <v>1045</v>
      </c>
      <c r="U23" s="43">
        <v>1055</v>
      </c>
      <c r="V23" s="43">
        <v>1060</v>
      </c>
      <c r="W23" s="43">
        <v>1065</v>
      </c>
      <c r="X23" s="43">
        <v>1065</v>
      </c>
      <c r="Y23" s="43">
        <v>1070</v>
      </c>
      <c r="Z23" s="43">
        <v>1080</v>
      </c>
      <c r="AA23" s="43">
        <v>1.0142180000000001</v>
      </c>
    </row>
    <row r="24" spans="1:27" s="2" customFormat="1" x14ac:dyDescent="0.35">
      <c r="A24" s="18"/>
      <c r="B24" s="19"/>
      <c r="C24" s="3"/>
      <c r="E24" s="33">
        <v>2025</v>
      </c>
      <c r="F24" s="33"/>
      <c r="G24" s="33"/>
      <c r="H24" s="33"/>
      <c r="I24" s="5"/>
      <c r="J24" s="362"/>
      <c r="K24" s="363"/>
      <c r="L24" s="363"/>
      <c r="M24" s="363"/>
      <c r="N24" s="363"/>
      <c r="P24" s="43" t="s">
        <v>81</v>
      </c>
      <c r="Q24" s="43">
        <v>1050</v>
      </c>
      <c r="R24" s="43">
        <v>1055</v>
      </c>
      <c r="S24" s="43">
        <v>1055</v>
      </c>
      <c r="T24" s="43">
        <v>1055</v>
      </c>
      <c r="U24" s="43">
        <v>1065</v>
      </c>
      <c r="V24" s="43">
        <v>1070</v>
      </c>
      <c r="W24" s="43">
        <v>1075</v>
      </c>
      <c r="X24" s="43">
        <v>1075</v>
      </c>
      <c r="Y24" s="43">
        <v>1080</v>
      </c>
      <c r="Z24" s="43">
        <v>1095</v>
      </c>
      <c r="AA24" s="43">
        <v>1.0140849999999999</v>
      </c>
    </row>
    <row r="25" spans="1:27" x14ac:dyDescent="0.35">
      <c r="A25" s="364" t="s">
        <v>71</v>
      </c>
      <c r="B25" s="364"/>
      <c r="E25" s="33">
        <v>2026</v>
      </c>
      <c r="F25" s="33"/>
      <c r="G25" s="33"/>
      <c r="H25" s="33"/>
      <c r="I25" s="5"/>
      <c r="P25" s="43" t="s">
        <v>82</v>
      </c>
      <c r="Q25" s="43">
        <v>1055</v>
      </c>
      <c r="R25" s="43">
        <v>1060</v>
      </c>
      <c r="S25" s="43">
        <v>1060</v>
      </c>
      <c r="T25" s="43">
        <v>1060</v>
      </c>
      <c r="U25" s="43">
        <v>1070</v>
      </c>
      <c r="V25" s="43">
        <v>1075</v>
      </c>
      <c r="W25" s="43">
        <v>1080</v>
      </c>
      <c r="X25" s="43">
        <v>1080</v>
      </c>
      <c r="Y25" s="43">
        <v>1085</v>
      </c>
      <c r="Z25" s="43">
        <v>1095</v>
      </c>
      <c r="AA25" s="43">
        <v>1.014019</v>
      </c>
    </row>
    <row r="26" spans="1:27" x14ac:dyDescent="0.35">
      <c r="A26" s="5" t="s">
        <v>28</v>
      </c>
      <c r="B26" s="5"/>
      <c r="E26" s="33">
        <v>2027</v>
      </c>
      <c r="F26" s="33"/>
      <c r="G26" s="33"/>
      <c r="H26" s="33"/>
      <c r="I26" s="5"/>
      <c r="P26" s="43" t="s">
        <v>83</v>
      </c>
      <c r="Q26" s="43">
        <v>1060</v>
      </c>
      <c r="R26" s="43">
        <v>1065</v>
      </c>
      <c r="S26" s="43">
        <v>1065</v>
      </c>
      <c r="T26" s="43">
        <v>1065</v>
      </c>
      <c r="U26" s="43">
        <v>1075</v>
      </c>
      <c r="V26" s="43">
        <v>1080</v>
      </c>
      <c r="W26" s="43">
        <v>1085</v>
      </c>
      <c r="X26" s="43">
        <v>1085</v>
      </c>
      <c r="Y26" s="43">
        <v>1090</v>
      </c>
      <c r="Z26" s="43">
        <v>1110</v>
      </c>
      <c r="AA26" s="43">
        <v>1.0139530000000001</v>
      </c>
    </row>
    <row r="27" spans="1:27" x14ac:dyDescent="0.35">
      <c r="A27" s="5" t="s">
        <v>29</v>
      </c>
      <c r="B27" s="5"/>
      <c r="E27" s="33">
        <v>2028</v>
      </c>
      <c r="F27" s="33"/>
      <c r="G27" s="33"/>
      <c r="H27" s="33"/>
      <c r="I27" s="5"/>
      <c r="P27" s="43" t="s">
        <v>84</v>
      </c>
      <c r="Q27" s="43">
        <v>1065</v>
      </c>
      <c r="R27" s="43">
        <v>1070</v>
      </c>
      <c r="S27" s="43">
        <v>1070</v>
      </c>
      <c r="T27" s="43">
        <v>1070</v>
      </c>
      <c r="U27" s="43">
        <v>1080</v>
      </c>
      <c r="V27" s="43">
        <v>1085</v>
      </c>
      <c r="W27" s="43">
        <v>1090</v>
      </c>
      <c r="X27" s="43">
        <v>1090</v>
      </c>
      <c r="Y27" s="43">
        <v>1100</v>
      </c>
      <c r="Z27" s="43">
        <v>1110</v>
      </c>
      <c r="AA27" s="43">
        <v>1.018519</v>
      </c>
    </row>
    <row r="28" spans="1:27" ht="39.75" customHeight="1" x14ac:dyDescent="0.35">
      <c r="A28" s="5" t="s">
        <v>30</v>
      </c>
      <c r="B28" s="23"/>
      <c r="C28" s="1" t="s">
        <v>43</v>
      </c>
      <c r="E28" s="33">
        <v>2029</v>
      </c>
      <c r="F28" s="33"/>
      <c r="G28" s="33"/>
      <c r="H28" s="33"/>
      <c r="I28" s="5"/>
      <c r="P28" s="43" t="s">
        <v>85</v>
      </c>
      <c r="Q28" s="43">
        <v>1075</v>
      </c>
      <c r="R28" s="43">
        <v>1080</v>
      </c>
      <c r="S28" s="43">
        <v>1080</v>
      </c>
      <c r="T28" s="43">
        <v>1080</v>
      </c>
      <c r="U28" s="43">
        <v>1090</v>
      </c>
      <c r="V28" s="43">
        <v>1095</v>
      </c>
      <c r="W28" s="43">
        <v>1100</v>
      </c>
      <c r="X28" s="43">
        <v>1100</v>
      </c>
      <c r="Y28" s="43">
        <v>1105</v>
      </c>
      <c r="Z28" s="43">
        <v>1120</v>
      </c>
      <c r="AA28" s="43">
        <v>1.0137609999999999</v>
      </c>
    </row>
    <row r="29" spans="1:27" x14ac:dyDescent="0.35">
      <c r="A29" s="5" t="s">
        <v>44</v>
      </c>
      <c r="B29" s="5"/>
      <c r="E29" s="33">
        <v>2030</v>
      </c>
      <c r="F29" s="33"/>
      <c r="G29" s="33"/>
      <c r="H29" s="33"/>
      <c r="I29" s="5"/>
      <c r="P29" s="43" t="s">
        <v>86</v>
      </c>
      <c r="Q29" s="43">
        <v>1080</v>
      </c>
      <c r="R29" s="43">
        <v>1085</v>
      </c>
      <c r="S29" s="43">
        <v>1085</v>
      </c>
      <c r="T29" s="43">
        <v>1085</v>
      </c>
      <c r="U29" s="43">
        <v>1095</v>
      </c>
      <c r="V29" s="43">
        <v>1100</v>
      </c>
      <c r="W29" s="43">
        <v>1105</v>
      </c>
      <c r="X29" s="43">
        <v>1105</v>
      </c>
      <c r="Y29" s="43">
        <v>1110</v>
      </c>
      <c r="Z29" s="43">
        <v>1120</v>
      </c>
      <c r="AA29" s="43">
        <v>1.0136989999999999</v>
      </c>
    </row>
    <row r="30" spans="1:27" x14ac:dyDescent="0.35">
      <c r="A30" s="5" t="s">
        <v>47</v>
      </c>
      <c r="B30" s="5"/>
      <c r="E30" s="33">
        <v>2031</v>
      </c>
      <c r="F30" s="33"/>
      <c r="G30" s="33"/>
      <c r="H30" s="33"/>
      <c r="I30" s="5"/>
      <c r="P30" s="43" t="s">
        <v>87</v>
      </c>
      <c r="Q30" s="43">
        <v>1085</v>
      </c>
      <c r="R30" s="43">
        <v>1090</v>
      </c>
      <c r="S30" s="43">
        <v>1090</v>
      </c>
      <c r="T30" s="43">
        <v>1090</v>
      </c>
      <c r="U30" s="43">
        <v>1100</v>
      </c>
      <c r="V30" s="43">
        <v>1105</v>
      </c>
      <c r="W30" s="43">
        <v>1110</v>
      </c>
      <c r="X30" s="43">
        <v>1110</v>
      </c>
      <c r="Y30" s="43">
        <v>1115</v>
      </c>
      <c r="Z30" s="43">
        <v>1125</v>
      </c>
      <c r="AA30" s="43">
        <v>1.013636</v>
      </c>
    </row>
    <row r="31" spans="1:27" x14ac:dyDescent="0.35">
      <c r="A31" s="5" t="s">
        <v>45</v>
      </c>
      <c r="B31" s="5"/>
      <c r="P31" s="43" t="s">
        <v>88</v>
      </c>
      <c r="Q31" s="43">
        <v>1090</v>
      </c>
      <c r="R31" s="43">
        <v>1095</v>
      </c>
      <c r="S31" s="43">
        <v>1095</v>
      </c>
      <c r="T31" s="43">
        <v>1095</v>
      </c>
      <c r="U31" s="43">
        <v>1105</v>
      </c>
      <c r="V31" s="43">
        <v>1110</v>
      </c>
      <c r="W31" s="43">
        <v>1115</v>
      </c>
      <c r="X31" s="43">
        <v>1115</v>
      </c>
      <c r="Y31" s="43">
        <v>1120</v>
      </c>
      <c r="Z31" s="43">
        <v>1130</v>
      </c>
      <c r="AA31" s="43">
        <v>1.0135749999999999</v>
      </c>
    </row>
    <row r="32" spans="1:27" x14ac:dyDescent="0.35">
      <c r="A32" s="5" t="s">
        <v>46</v>
      </c>
      <c r="B32" s="5"/>
      <c r="E32" s="32"/>
      <c r="F32" s="32"/>
      <c r="G32" s="32"/>
      <c r="H32" s="32"/>
      <c r="I32" s="2"/>
    </row>
    <row r="33" spans="1:16" s="2" customFormat="1" ht="15.75" customHeight="1" x14ac:dyDescent="0.35">
      <c r="A33" s="93"/>
      <c r="B33" s="94"/>
      <c r="C33" s="3"/>
      <c r="E33" s="26"/>
      <c r="F33" s="26"/>
      <c r="G33" s="26"/>
      <c r="H33" s="26"/>
      <c r="I33"/>
      <c r="P33" s="136"/>
    </row>
    <row r="34" spans="1:16" x14ac:dyDescent="0.35">
      <c r="A34" s="80"/>
      <c r="B34" s="173" t="s">
        <v>412</v>
      </c>
    </row>
    <row r="35" spans="1:16" x14ac:dyDescent="0.35">
      <c r="A35" s="65">
        <v>1.0152000000000001</v>
      </c>
      <c r="B35" s="65" t="s">
        <v>411</v>
      </c>
    </row>
    <row r="36" spans="1:16" x14ac:dyDescent="0.35">
      <c r="A36" s="65"/>
      <c r="B36" s="65"/>
    </row>
    <row r="37" spans="1:16" x14ac:dyDescent="0.35">
      <c r="A37" s="65">
        <v>2012</v>
      </c>
      <c r="B37" s="172">
        <v>2500000</v>
      </c>
    </row>
    <row r="38" spans="1:16" x14ac:dyDescent="0.35">
      <c r="A38" s="65">
        <v>2013</v>
      </c>
      <c r="B38" s="172">
        <v>2538000</v>
      </c>
    </row>
    <row r="39" spans="1:16" x14ac:dyDescent="0.35">
      <c r="A39" s="65">
        <v>2014</v>
      </c>
      <c r="B39" s="172">
        <v>2576578</v>
      </c>
    </row>
    <row r="40" spans="1:16" x14ac:dyDescent="0.35">
      <c r="A40" s="65">
        <v>2015</v>
      </c>
      <c r="B40" s="172">
        <v>2615742</v>
      </c>
    </row>
    <row r="41" spans="1:16" x14ac:dyDescent="0.35">
      <c r="A41" s="65">
        <v>2016</v>
      </c>
      <c r="B41" s="172">
        <v>2655501</v>
      </c>
    </row>
    <row r="42" spans="1:16" x14ac:dyDescent="0.35">
      <c r="A42" s="65">
        <v>2017</v>
      </c>
      <c r="B42" s="172">
        <v>2695864</v>
      </c>
    </row>
    <row r="56" spans="1:2" customFormat="1" x14ac:dyDescent="0.35">
      <c r="A56" s="80"/>
      <c r="B56" s="80"/>
    </row>
    <row r="57" spans="1:2" customFormat="1" x14ac:dyDescent="0.35">
      <c r="A57" s="92"/>
      <c r="B57" s="80"/>
    </row>
  </sheetData>
  <mergeCells count="10">
    <mergeCell ref="J18:N20"/>
    <mergeCell ref="J22:N24"/>
    <mergeCell ref="A25:B25"/>
    <mergeCell ref="C1:G1"/>
    <mergeCell ref="A6:B6"/>
    <mergeCell ref="E8:I8"/>
    <mergeCell ref="E9:H9"/>
    <mergeCell ref="J10:N11"/>
    <mergeCell ref="J12:N16"/>
    <mergeCell ref="B15:B16"/>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57"/>
  <sheetViews>
    <sheetView zoomScale="80" zoomScaleNormal="80" workbookViewId="0"/>
  </sheetViews>
  <sheetFormatPr defaultRowHeight="14.5" x14ac:dyDescent="0.35"/>
  <cols>
    <col min="1" max="1" width="63.6328125" customWidth="1"/>
    <col min="2" max="2" width="73.453125" customWidth="1"/>
    <col min="3" max="3" width="44.453125" style="1" customWidth="1"/>
    <col min="5" max="5" width="8.90625" style="26"/>
    <col min="6" max="6" width="14.453125" style="26" customWidth="1"/>
    <col min="7" max="7" width="15.453125" style="26" customWidth="1"/>
    <col min="8" max="8" width="18" style="26" customWidth="1"/>
    <col min="9" max="9" width="15.6328125" customWidth="1"/>
    <col min="16" max="16" width="12.6328125" style="135" customWidth="1"/>
  </cols>
  <sheetData>
    <row r="1" spans="1:27" ht="60" customHeight="1" x14ac:dyDescent="0.45">
      <c r="A1" s="122" t="s">
        <v>427</v>
      </c>
      <c r="B1" s="52"/>
      <c r="C1" s="393" t="s">
        <v>430</v>
      </c>
      <c r="D1" s="394"/>
      <c r="E1" s="394"/>
      <c r="F1" s="394"/>
      <c r="G1" s="395"/>
    </row>
    <row r="3" spans="1:27" ht="15" customHeight="1" x14ac:dyDescent="0.35">
      <c r="A3" s="4" t="s">
        <v>8</v>
      </c>
      <c r="B3" s="4"/>
    </row>
    <row r="4" spans="1:27" ht="15" customHeight="1" x14ac:dyDescent="0.35">
      <c r="A4" s="15" t="s">
        <v>9</v>
      </c>
      <c r="B4" s="15"/>
      <c r="E4" s="26" t="s">
        <v>414</v>
      </c>
    </row>
    <row r="5" spans="1:27" x14ac:dyDescent="0.35">
      <c r="C5" s="1" t="s">
        <v>31</v>
      </c>
    </row>
    <row r="6" spans="1:27" x14ac:dyDescent="0.35">
      <c r="A6" s="368" t="s">
        <v>10</v>
      </c>
      <c r="B6" s="369"/>
      <c r="C6" s="3"/>
    </row>
    <row r="7" spans="1:27" ht="21" customHeight="1" x14ac:dyDescent="0.35">
      <c r="A7" s="6" t="s">
        <v>0</v>
      </c>
      <c r="B7" s="174" t="s">
        <v>428</v>
      </c>
      <c r="C7" s="3"/>
    </row>
    <row r="8" spans="1:27" ht="150" customHeight="1" x14ac:dyDescent="0.35">
      <c r="A8" s="6" t="s">
        <v>2</v>
      </c>
      <c r="B8" s="189" t="s">
        <v>431</v>
      </c>
      <c r="C8" s="3"/>
      <c r="E8" s="370" t="s">
        <v>100</v>
      </c>
      <c r="F8" s="370"/>
      <c r="G8" s="370"/>
      <c r="H8" s="370"/>
      <c r="I8" s="370"/>
    </row>
    <row r="9" spans="1:27" ht="15" thickBot="1" x14ac:dyDescent="0.4">
      <c r="A9" s="6" t="s">
        <v>1</v>
      </c>
      <c r="B9" s="174"/>
      <c r="C9" s="3" t="s">
        <v>48</v>
      </c>
      <c r="E9" s="371" t="s">
        <v>53</v>
      </c>
      <c r="F9" s="372"/>
      <c r="G9" s="372"/>
      <c r="H9" s="373"/>
      <c r="I9" s="5">
        <f>B14</f>
        <v>0</v>
      </c>
      <c r="J9" t="s">
        <v>74</v>
      </c>
      <c r="P9" s="43" t="s">
        <v>76</v>
      </c>
      <c r="Q9" s="43"/>
      <c r="R9" s="43"/>
      <c r="S9" s="43"/>
      <c r="T9" s="43"/>
      <c r="U9" s="43"/>
      <c r="V9" s="43"/>
      <c r="W9" s="43"/>
      <c r="X9" s="43"/>
      <c r="Y9" s="43"/>
      <c r="Z9" s="43"/>
      <c r="AA9" s="43"/>
    </row>
    <row r="10" spans="1:27" ht="48" customHeight="1" thickBot="1" x14ac:dyDescent="0.4">
      <c r="A10" s="6" t="s">
        <v>4</v>
      </c>
      <c r="B10" s="174" t="s">
        <v>102</v>
      </c>
      <c r="C10" s="3" t="s">
        <v>3</v>
      </c>
      <c r="E10" s="37" t="s">
        <v>75</v>
      </c>
      <c r="F10" s="38" t="s">
        <v>147</v>
      </c>
      <c r="G10" s="38" t="s">
        <v>146</v>
      </c>
      <c r="H10" s="38" t="s">
        <v>90</v>
      </c>
      <c r="I10" s="38" t="s">
        <v>144</v>
      </c>
      <c r="J10" s="362" t="s">
        <v>92</v>
      </c>
      <c r="K10" s="374"/>
      <c r="L10" s="374"/>
      <c r="M10" s="374"/>
      <c r="N10" s="374"/>
      <c r="P10" s="43" t="s">
        <v>77</v>
      </c>
      <c r="Q10" s="48">
        <v>0.9</v>
      </c>
      <c r="R10" s="46">
        <v>0.8</v>
      </c>
      <c r="S10" s="46">
        <v>0.7</v>
      </c>
      <c r="T10" s="47">
        <v>0.6</v>
      </c>
      <c r="U10" s="48">
        <v>0.5</v>
      </c>
      <c r="V10" s="46">
        <v>0.4</v>
      </c>
      <c r="W10" s="46">
        <v>0.3</v>
      </c>
      <c r="X10" s="46">
        <v>0.2</v>
      </c>
      <c r="Y10" s="46">
        <v>0.1</v>
      </c>
      <c r="Z10" s="46">
        <v>0.05</v>
      </c>
      <c r="AA10" s="45">
        <v>18537</v>
      </c>
    </row>
    <row r="11" spans="1:27" ht="19.5" customHeight="1" x14ac:dyDescent="0.35">
      <c r="A11" s="12" t="s">
        <v>49</v>
      </c>
      <c r="B11" s="17" t="s">
        <v>429</v>
      </c>
      <c r="C11" s="3"/>
      <c r="E11" s="33">
        <v>2012</v>
      </c>
      <c r="F11" s="33"/>
      <c r="G11" s="33"/>
      <c r="H11" s="33"/>
      <c r="I11" s="5"/>
      <c r="J11" s="362"/>
      <c r="K11" s="374"/>
      <c r="L11" s="374"/>
      <c r="M11" s="374"/>
      <c r="N11" s="374"/>
      <c r="P11" s="43">
        <v>2011</v>
      </c>
      <c r="Q11" s="43">
        <v>1030</v>
      </c>
      <c r="R11" s="43">
        <v>1035</v>
      </c>
      <c r="S11" s="43">
        <v>1040</v>
      </c>
      <c r="T11" s="43">
        <v>1050</v>
      </c>
      <c r="U11" s="43">
        <v>1070</v>
      </c>
      <c r="V11" s="43">
        <v>1075</v>
      </c>
      <c r="W11" s="43">
        <v>1090</v>
      </c>
      <c r="X11" s="43">
        <v>1095</v>
      </c>
      <c r="Y11" s="43">
        <v>1110</v>
      </c>
      <c r="Z11" s="43">
        <v>1110</v>
      </c>
      <c r="AA11" s="43">
        <v>1.0373829999999999</v>
      </c>
    </row>
    <row r="12" spans="1:27" ht="15" customHeight="1" x14ac:dyDescent="0.35">
      <c r="A12" s="12" t="s">
        <v>50</v>
      </c>
      <c r="B12" s="17"/>
      <c r="C12" s="3"/>
      <c r="E12" s="33">
        <v>2013</v>
      </c>
      <c r="F12" s="33"/>
      <c r="G12" s="33"/>
      <c r="H12" s="33"/>
      <c r="I12" s="5"/>
      <c r="J12" s="375" t="s">
        <v>91</v>
      </c>
      <c r="K12" s="376"/>
      <c r="L12" s="376"/>
      <c r="M12" s="376"/>
      <c r="N12" s="376"/>
      <c r="P12" s="43">
        <v>2012</v>
      </c>
      <c r="Q12" s="43">
        <v>1050</v>
      </c>
      <c r="R12" s="43">
        <v>1055</v>
      </c>
      <c r="S12" s="43">
        <v>1060</v>
      </c>
      <c r="T12" s="43">
        <v>1070</v>
      </c>
      <c r="U12" s="43">
        <v>1090</v>
      </c>
      <c r="V12" s="43">
        <v>1095</v>
      </c>
      <c r="W12" s="43">
        <v>1115</v>
      </c>
      <c r="X12" s="43">
        <v>1120</v>
      </c>
      <c r="Y12" s="43">
        <v>1125</v>
      </c>
      <c r="Z12" s="43">
        <v>1135</v>
      </c>
      <c r="AA12" s="43">
        <v>1.0321100000000001</v>
      </c>
    </row>
    <row r="13" spans="1:27" x14ac:dyDescent="0.35">
      <c r="A13" s="12" t="s">
        <v>51</v>
      </c>
      <c r="B13" s="17"/>
      <c r="C13" s="3" t="s">
        <v>52</v>
      </c>
      <c r="E13" s="33">
        <v>2014</v>
      </c>
      <c r="F13" s="33"/>
      <c r="G13" s="33"/>
      <c r="H13" s="33"/>
      <c r="I13" s="5"/>
      <c r="J13" s="375"/>
      <c r="K13" s="376"/>
      <c r="L13" s="376"/>
      <c r="M13" s="376"/>
      <c r="N13" s="376"/>
      <c r="P13" s="43">
        <v>2013</v>
      </c>
      <c r="Q13" s="43">
        <v>1065</v>
      </c>
      <c r="R13" s="43">
        <v>1070</v>
      </c>
      <c r="S13" s="43">
        <v>1075</v>
      </c>
      <c r="T13" s="43">
        <v>1085</v>
      </c>
      <c r="U13" s="43">
        <v>1105</v>
      </c>
      <c r="V13" s="43">
        <v>1110</v>
      </c>
      <c r="W13" s="43">
        <v>1130</v>
      </c>
      <c r="X13" s="43">
        <v>1135</v>
      </c>
      <c r="Y13" s="43">
        <v>1150</v>
      </c>
      <c r="Z13" s="43">
        <v>1150</v>
      </c>
      <c r="AA13" s="43">
        <v>1.040724</v>
      </c>
    </row>
    <row r="14" spans="1:27" ht="21.75" customHeight="1" x14ac:dyDescent="0.35">
      <c r="A14" s="12" t="s">
        <v>53</v>
      </c>
      <c r="B14" s="167"/>
      <c r="C14" s="3"/>
      <c r="E14" s="33">
        <v>2015</v>
      </c>
      <c r="F14" s="33"/>
      <c r="G14" s="33"/>
      <c r="H14" s="33"/>
      <c r="I14" s="5"/>
      <c r="J14" s="375"/>
      <c r="K14" s="376"/>
      <c r="L14" s="376"/>
      <c r="M14" s="376"/>
      <c r="N14" s="376"/>
      <c r="P14" s="43">
        <v>2014</v>
      </c>
      <c r="Q14" s="43">
        <v>1080</v>
      </c>
      <c r="R14" s="43">
        <v>1085</v>
      </c>
      <c r="S14" s="43">
        <v>1090</v>
      </c>
      <c r="T14" s="43">
        <v>1100</v>
      </c>
      <c r="U14" s="43">
        <v>1120</v>
      </c>
      <c r="V14" s="43">
        <v>1125</v>
      </c>
      <c r="W14" s="43">
        <v>1145</v>
      </c>
      <c r="X14" s="43">
        <v>1150</v>
      </c>
      <c r="Y14" s="43">
        <v>1165</v>
      </c>
      <c r="Z14" s="43">
        <v>1170</v>
      </c>
      <c r="AA14" s="43">
        <v>1.040179</v>
      </c>
    </row>
    <row r="15" spans="1:27" x14ac:dyDescent="0.35">
      <c r="A15" s="88" t="s">
        <v>41</v>
      </c>
      <c r="B15" s="409"/>
      <c r="E15" s="33">
        <v>2016</v>
      </c>
      <c r="F15" s="33"/>
      <c r="G15" s="33"/>
      <c r="H15" s="33"/>
      <c r="I15" s="5"/>
      <c r="J15" s="375"/>
      <c r="K15" s="376"/>
      <c r="L15" s="376"/>
      <c r="M15" s="376"/>
      <c r="N15" s="376"/>
      <c r="P15" s="43">
        <v>2015</v>
      </c>
      <c r="Q15" s="43">
        <v>1095</v>
      </c>
      <c r="R15" s="43">
        <v>1100</v>
      </c>
      <c r="S15" s="43">
        <v>1105</v>
      </c>
      <c r="T15" s="43">
        <v>1115</v>
      </c>
      <c r="U15" s="43">
        <v>1135</v>
      </c>
      <c r="V15" s="43">
        <v>1140</v>
      </c>
      <c r="W15" s="43">
        <v>1160</v>
      </c>
      <c r="X15" s="43">
        <v>1165</v>
      </c>
      <c r="Y15" s="43">
        <v>1170</v>
      </c>
      <c r="Z15" s="43">
        <v>1180</v>
      </c>
      <c r="AA15" s="43">
        <v>1.030837</v>
      </c>
    </row>
    <row r="16" spans="1:27" ht="63" customHeight="1" x14ac:dyDescent="0.35">
      <c r="A16" s="88" t="s">
        <v>7</v>
      </c>
      <c r="B16" s="410"/>
      <c r="C16" s="3" t="s">
        <v>21</v>
      </c>
      <c r="E16" s="33">
        <v>2017</v>
      </c>
      <c r="F16" s="33"/>
      <c r="G16" s="33"/>
      <c r="H16" s="33"/>
      <c r="I16" s="5"/>
      <c r="J16" s="377"/>
      <c r="K16" s="378"/>
      <c r="L16" s="378"/>
      <c r="M16" s="378"/>
      <c r="N16" s="378"/>
      <c r="P16" s="43">
        <v>2016</v>
      </c>
      <c r="Q16" s="43">
        <v>1105</v>
      </c>
      <c r="R16" s="43">
        <v>1110</v>
      </c>
      <c r="S16" s="43">
        <v>1115</v>
      </c>
      <c r="T16" s="43">
        <v>1125</v>
      </c>
      <c r="U16" s="43">
        <v>1145</v>
      </c>
      <c r="V16" s="43">
        <v>1150</v>
      </c>
      <c r="W16" s="43">
        <v>1170</v>
      </c>
      <c r="X16" s="43">
        <v>1175</v>
      </c>
      <c r="Y16" s="43">
        <v>1190</v>
      </c>
      <c r="Z16" s="43">
        <v>1195</v>
      </c>
      <c r="AA16" s="43">
        <v>1.039301</v>
      </c>
    </row>
    <row r="17" spans="1:27" x14ac:dyDescent="0.35">
      <c r="A17" s="89" t="s">
        <v>72</v>
      </c>
      <c r="B17" s="188"/>
      <c r="C17" s="3" t="s">
        <v>73</v>
      </c>
      <c r="E17" s="33">
        <v>2018</v>
      </c>
      <c r="F17" s="33"/>
      <c r="G17" s="33"/>
      <c r="H17" s="33"/>
      <c r="I17" s="5"/>
      <c r="J17" s="34" t="s">
        <v>89</v>
      </c>
      <c r="K17" s="35"/>
      <c r="L17" s="35"/>
      <c r="M17" s="35"/>
      <c r="N17" s="36"/>
      <c r="P17" s="43">
        <v>2017</v>
      </c>
      <c r="Q17" s="43">
        <v>1115</v>
      </c>
      <c r="R17" s="43">
        <v>1120</v>
      </c>
      <c r="S17" s="43">
        <v>1125</v>
      </c>
      <c r="T17" s="43">
        <v>1135</v>
      </c>
      <c r="U17" s="43">
        <v>1155</v>
      </c>
      <c r="V17" s="43">
        <v>1160</v>
      </c>
      <c r="W17" s="43">
        <v>1180</v>
      </c>
      <c r="X17" s="43">
        <v>1185</v>
      </c>
      <c r="Y17" s="43">
        <v>1195</v>
      </c>
      <c r="Z17" s="43">
        <v>1205</v>
      </c>
      <c r="AA17" s="43">
        <v>1.034632</v>
      </c>
    </row>
    <row r="18" spans="1:27" x14ac:dyDescent="0.35">
      <c r="A18" s="89" t="s">
        <v>68</v>
      </c>
      <c r="B18" s="190"/>
      <c r="C18" s="3" t="s">
        <v>69</v>
      </c>
      <c r="E18" s="33">
        <v>2019</v>
      </c>
      <c r="F18" s="33"/>
      <c r="G18" s="33"/>
      <c r="H18" s="33"/>
      <c r="I18" s="5"/>
      <c r="J18" s="353"/>
      <c r="K18" s="354"/>
      <c r="L18" s="354"/>
      <c r="M18" s="354"/>
      <c r="N18" s="355"/>
      <c r="P18" s="43">
        <v>2018</v>
      </c>
      <c r="Q18" s="43">
        <v>1125</v>
      </c>
      <c r="R18" s="43">
        <v>1130</v>
      </c>
      <c r="S18" s="43">
        <v>1140</v>
      </c>
      <c r="T18" s="43">
        <v>1150</v>
      </c>
      <c r="U18" s="43">
        <v>1170</v>
      </c>
      <c r="V18" s="43">
        <v>1175</v>
      </c>
      <c r="W18" s="43">
        <v>1195</v>
      </c>
      <c r="X18" s="43">
        <v>1200</v>
      </c>
      <c r="Y18" s="43">
        <v>1215</v>
      </c>
      <c r="Z18" s="43">
        <v>1215</v>
      </c>
      <c r="AA18" s="43">
        <v>1.038462</v>
      </c>
    </row>
    <row r="19" spans="1:27" ht="21" customHeight="1" x14ac:dyDescent="0.35">
      <c r="A19" s="89" t="s">
        <v>67</v>
      </c>
      <c r="B19" s="188"/>
      <c r="C19" s="3" t="s">
        <v>70</v>
      </c>
      <c r="E19" s="33">
        <v>2020</v>
      </c>
      <c r="F19" s="33"/>
      <c r="G19" s="33"/>
      <c r="H19" s="33"/>
      <c r="I19" s="5"/>
      <c r="J19" s="356"/>
      <c r="K19" s="357"/>
      <c r="L19" s="357"/>
      <c r="M19" s="357"/>
      <c r="N19" s="358"/>
      <c r="P19" s="43">
        <v>2019</v>
      </c>
      <c r="Q19" s="43">
        <v>1135</v>
      </c>
      <c r="R19" s="43">
        <v>1140</v>
      </c>
      <c r="S19" s="43">
        <v>1150</v>
      </c>
      <c r="T19" s="43">
        <v>1160</v>
      </c>
      <c r="U19" s="43">
        <v>1180</v>
      </c>
      <c r="V19" s="43">
        <v>1185</v>
      </c>
      <c r="W19" s="43">
        <v>1205</v>
      </c>
      <c r="X19" s="43">
        <v>1210</v>
      </c>
      <c r="Y19" s="43">
        <v>1225</v>
      </c>
      <c r="Z19" s="43">
        <v>1230</v>
      </c>
      <c r="AA19" s="43">
        <v>1.0381359999999999</v>
      </c>
    </row>
    <row r="20" spans="1:27" ht="48.75" customHeight="1" x14ac:dyDescent="0.35">
      <c r="A20" s="5" t="s">
        <v>98</v>
      </c>
      <c r="B20" s="191">
        <v>2018</v>
      </c>
      <c r="C20" s="3" t="s">
        <v>58</v>
      </c>
      <c r="E20" s="33">
        <v>2021</v>
      </c>
      <c r="F20" s="33"/>
      <c r="G20" s="33"/>
      <c r="H20" s="33"/>
      <c r="I20" s="5"/>
      <c r="J20" s="359"/>
      <c r="K20" s="360"/>
      <c r="L20" s="360"/>
      <c r="M20" s="360"/>
      <c r="N20" s="361"/>
      <c r="P20" s="43">
        <v>2020</v>
      </c>
      <c r="Q20" s="43">
        <v>1145</v>
      </c>
      <c r="R20" s="43">
        <v>1150</v>
      </c>
      <c r="S20" s="43">
        <v>1155</v>
      </c>
      <c r="T20" s="43">
        <v>1170</v>
      </c>
      <c r="U20" s="43">
        <v>1190</v>
      </c>
      <c r="V20" s="43">
        <v>1195</v>
      </c>
      <c r="W20" s="43">
        <v>1215</v>
      </c>
      <c r="X20" s="43">
        <v>1225</v>
      </c>
      <c r="Y20" s="43">
        <v>1235</v>
      </c>
      <c r="Z20" s="43">
        <v>1240</v>
      </c>
      <c r="AA20" s="43">
        <v>1.0378149999999999</v>
      </c>
    </row>
    <row r="21" spans="1:27" s="2" customFormat="1" x14ac:dyDescent="0.35">
      <c r="A21" s="6" t="s">
        <v>5</v>
      </c>
      <c r="B21" s="171">
        <v>252000</v>
      </c>
      <c r="C21" s="3" t="s">
        <v>6</v>
      </c>
      <c r="E21" s="33">
        <v>2022</v>
      </c>
      <c r="F21" s="33"/>
      <c r="G21" s="33"/>
      <c r="H21" s="33"/>
      <c r="I21" s="5"/>
      <c r="P21" s="43" t="s">
        <v>78</v>
      </c>
      <c r="Q21" s="43"/>
      <c r="R21" s="43"/>
      <c r="S21" s="43"/>
      <c r="T21" s="43"/>
      <c r="U21" s="43"/>
      <c r="V21" s="43"/>
      <c r="W21" s="43"/>
      <c r="X21" s="43"/>
      <c r="Y21" s="43"/>
      <c r="Z21" s="43"/>
      <c r="AA21" s="43"/>
    </row>
    <row r="22" spans="1:27" s="2" customFormat="1" ht="34.5" customHeight="1" x14ac:dyDescent="0.35">
      <c r="A22" s="5" t="s">
        <v>55</v>
      </c>
      <c r="B22" s="192" t="s">
        <v>178</v>
      </c>
      <c r="C22" s="3" t="s">
        <v>54</v>
      </c>
      <c r="E22" s="33">
        <v>2023</v>
      </c>
      <c r="F22" s="33"/>
      <c r="G22" s="33"/>
      <c r="H22" s="33"/>
      <c r="I22" s="5"/>
      <c r="J22" s="362" t="s">
        <v>96</v>
      </c>
      <c r="K22" s="363"/>
      <c r="L22" s="363"/>
      <c r="M22" s="363"/>
      <c r="N22" s="363"/>
      <c r="P22" s="43" t="s">
        <v>79</v>
      </c>
      <c r="Q22" s="43">
        <v>1030</v>
      </c>
      <c r="R22" s="43">
        <v>1035</v>
      </c>
      <c r="S22" s="43">
        <v>1035</v>
      </c>
      <c r="T22" s="43">
        <v>1035</v>
      </c>
      <c r="U22" s="43">
        <v>1045</v>
      </c>
      <c r="V22" s="43">
        <v>1050</v>
      </c>
      <c r="W22" s="43">
        <v>1055</v>
      </c>
      <c r="X22" s="43">
        <v>1055</v>
      </c>
      <c r="Y22" s="43">
        <v>1060</v>
      </c>
      <c r="Z22" s="43">
        <v>1070</v>
      </c>
      <c r="AA22" s="43">
        <v>1.014354</v>
      </c>
    </row>
    <row r="23" spans="1:27" ht="30.75" customHeight="1" x14ac:dyDescent="0.35">
      <c r="A23" s="5" t="s">
        <v>56</v>
      </c>
      <c r="B23" s="22"/>
      <c r="C23" s="3" t="s">
        <v>57</v>
      </c>
      <c r="E23" s="33">
        <v>2024</v>
      </c>
      <c r="F23" s="33"/>
      <c r="G23" s="33"/>
      <c r="H23" s="33"/>
      <c r="I23" s="5"/>
      <c r="J23" s="362"/>
      <c r="K23" s="363"/>
      <c r="L23" s="363"/>
      <c r="M23" s="363"/>
      <c r="N23" s="363"/>
      <c r="P23" s="43" t="s">
        <v>80</v>
      </c>
      <c r="Q23" s="43">
        <v>1040</v>
      </c>
      <c r="R23" s="43">
        <v>1045</v>
      </c>
      <c r="S23" s="43">
        <v>1045</v>
      </c>
      <c r="T23" s="43">
        <v>1045</v>
      </c>
      <c r="U23" s="43">
        <v>1055</v>
      </c>
      <c r="V23" s="43">
        <v>1060</v>
      </c>
      <c r="W23" s="43">
        <v>1065</v>
      </c>
      <c r="X23" s="43">
        <v>1065</v>
      </c>
      <c r="Y23" s="43">
        <v>1070</v>
      </c>
      <c r="Z23" s="43">
        <v>1080</v>
      </c>
      <c r="AA23" s="43">
        <v>1.0142180000000001</v>
      </c>
    </row>
    <row r="24" spans="1:27" s="2" customFormat="1" x14ac:dyDescent="0.35">
      <c r="A24" s="18"/>
      <c r="B24" s="19"/>
      <c r="C24" s="3"/>
      <c r="E24" s="33">
        <v>2025</v>
      </c>
      <c r="F24" s="33"/>
      <c r="G24" s="33"/>
      <c r="H24" s="33"/>
      <c r="I24" s="5"/>
      <c r="J24" s="362"/>
      <c r="K24" s="363"/>
      <c r="L24" s="363"/>
      <c r="M24" s="363"/>
      <c r="N24" s="363"/>
      <c r="P24" s="43" t="s">
        <v>81</v>
      </c>
      <c r="Q24" s="43">
        <v>1050</v>
      </c>
      <c r="R24" s="43">
        <v>1055</v>
      </c>
      <c r="S24" s="43">
        <v>1055</v>
      </c>
      <c r="T24" s="43">
        <v>1055</v>
      </c>
      <c r="U24" s="43">
        <v>1065</v>
      </c>
      <c r="V24" s="43">
        <v>1070</v>
      </c>
      <c r="W24" s="43">
        <v>1075</v>
      </c>
      <c r="X24" s="43">
        <v>1075</v>
      </c>
      <c r="Y24" s="43">
        <v>1080</v>
      </c>
      <c r="Z24" s="43">
        <v>1095</v>
      </c>
      <c r="AA24" s="43">
        <v>1.0140849999999999</v>
      </c>
    </row>
    <row r="25" spans="1:27" x14ac:dyDescent="0.35">
      <c r="A25" s="364" t="s">
        <v>71</v>
      </c>
      <c r="B25" s="364"/>
      <c r="E25" s="33">
        <v>2026</v>
      </c>
      <c r="F25" s="33"/>
      <c r="G25" s="33"/>
      <c r="H25" s="33"/>
      <c r="I25" s="5"/>
      <c r="P25" s="43" t="s">
        <v>82</v>
      </c>
      <c r="Q25" s="43">
        <v>1055</v>
      </c>
      <c r="R25" s="43">
        <v>1060</v>
      </c>
      <c r="S25" s="43">
        <v>1060</v>
      </c>
      <c r="T25" s="43">
        <v>1060</v>
      </c>
      <c r="U25" s="43">
        <v>1070</v>
      </c>
      <c r="V25" s="43">
        <v>1075</v>
      </c>
      <c r="W25" s="43">
        <v>1080</v>
      </c>
      <c r="X25" s="43">
        <v>1080</v>
      </c>
      <c r="Y25" s="43">
        <v>1085</v>
      </c>
      <c r="Z25" s="43">
        <v>1095</v>
      </c>
      <c r="AA25" s="43">
        <v>1.014019</v>
      </c>
    </row>
    <row r="26" spans="1:27" x14ac:dyDescent="0.35">
      <c r="A26" s="5" t="s">
        <v>28</v>
      </c>
      <c r="B26" s="5"/>
      <c r="E26" s="33">
        <v>2027</v>
      </c>
      <c r="F26" s="33"/>
      <c r="G26" s="33"/>
      <c r="H26" s="33"/>
      <c r="I26" s="5"/>
      <c r="P26" s="43" t="s">
        <v>83</v>
      </c>
      <c r="Q26" s="43">
        <v>1060</v>
      </c>
      <c r="R26" s="43">
        <v>1065</v>
      </c>
      <c r="S26" s="43">
        <v>1065</v>
      </c>
      <c r="T26" s="43">
        <v>1065</v>
      </c>
      <c r="U26" s="43">
        <v>1075</v>
      </c>
      <c r="V26" s="43">
        <v>1080</v>
      </c>
      <c r="W26" s="43">
        <v>1085</v>
      </c>
      <c r="X26" s="43">
        <v>1085</v>
      </c>
      <c r="Y26" s="43">
        <v>1090</v>
      </c>
      <c r="Z26" s="43">
        <v>1110</v>
      </c>
      <c r="AA26" s="43">
        <v>1.0139530000000001</v>
      </c>
    </row>
    <row r="27" spans="1:27" x14ac:dyDescent="0.35">
      <c r="A27" s="5" t="s">
        <v>29</v>
      </c>
      <c r="B27" s="5"/>
      <c r="E27" s="33">
        <v>2028</v>
      </c>
      <c r="F27" s="33"/>
      <c r="G27" s="33"/>
      <c r="H27" s="33"/>
      <c r="I27" s="5"/>
      <c r="P27" s="43" t="s">
        <v>84</v>
      </c>
      <c r="Q27" s="43">
        <v>1065</v>
      </c>
      <c r="R27" s="43">
        <v>1070</v>
      </c>
      <c r="S27" s="43">
        <v>1070</v>
      </c>
      <c r="T27" s="43">
        <v>1070</v>
      </c>
      <c r="U27" s="43">
        <v>1080</v>
      </c>
      <c r="V27" s="43">
        <v>1085</v>
      </c>
      <c r="W27" s="43">
        <v>1090</v>
      </c>
      <c r="X27" s="43">
        <v>1090</v>
      </c>
      <c r="Y27" s="43">
        <v>1100</v>
      </c>
      <c r="Z27" s="43">
        <v>1110</v>
      </c>
      <c r="AA27" s="43">
        <v>1.018519</v>
      </c>
    </row>
    <row r="28" spans="1:27" ht="39.75" customHeight="1" x14ac:dyDescent="0.35">
      <c r="A28" s="5" t="s">
        <v>30</v>
      </c>
      <c r="B28" s="23"/>
      <c r="C28" s="1" t="s">
        <v>43</v>
      </c>
      <c r="E28" s="33">
        <v>2029</v>
      </c>
      <c r="F28" s="33"/>
      <c r="G28" s="33"/>
      <c r="H28" s="33"/>
      <c r="I28" s="5"/>
      <c r="P28" s="43" t="s">
        <v>85</v>
      </c>
      <c r="Q28" s="43">
        <v>1075</v>
      </c>
      <c r="R28" s="43">
        <v>1080</v>
      </c>
      <c r="S28" s="43">
        <v>1080</v>
      </c>
      <c r="T28" s="43">
        <v>1080</v>
      </c>
      <c r="U28" s="43">
        <v>1090</v>
      </c>
      <c r="V28" s="43">
        <v>1095</v>
      </c>
      <c r="W28" s="43">
        <v>1100</v>
      </c>
      <c r="X28" s="43">
        <v>1100</v>
      </c>
      <c r="Y28" s="43">
        <v>1105</v>
      </c>
      <c r="Z28" s="43">
        <v>1120</v>
      </c>
      <c r="AA28" s="43">
        <v>1.0137609999999999</v>
      </c>
    </row>
    <row r="29" spans="1:27" x14ac:dyDescent="0.35">
      <c r="A29" s="5" t="s">
        <v>44</v>
      </c>
      <c r="B29" s="5"/>
      <c r="E29" s="33">
        <v>2030</v>
      </c>
      <c r="F29" s="33"/>
      <c r="G29" s="33"/>
      <c r="H29" s="33"/>
      <c r="I29" s="5"/>
      <c r="P29" s="43" t="s">
        <v>86</v>
      </c>
      <c r="Q29" s="43">
        <v>1080</v>
      </c>
      <c r="R29" s="43">
        <v>1085</v>
      </c>
      <c r="S29" s="43">
        <v>1085</v>
      </c>
      <c r="T29" s="43">
        <v>1085</v>
      </c>
      <c r="U29" s="43">
        <v>1095</v>
      </c>
      <c r="V29" s="43">
        <v>1100</v>
      </c>
      <c r="W29" s="43">
        <v>1105</v>
      </c>
      <c r="X29" s="43">
        <v>1105</v>
      </c>
      <c r="Y29" s="43">
        <v>1110</v>
      </c>
      <c r="Z29" s="43">
        <v>1120</v>
      </c>
      <c r="AA29" s="43">
        <v>1.0136989999999999</v>
      </c>
    </row>
    <row r="30" spans="1:27" x14ac:dyDescent="0.35">
      <c r="A30" s="5" t="s">
        <v>47</v>
      </c>
      <c r="B30" s="5"/>
      <c r="E30" s="33">
        <v>2031</v>
      </c>
      <c r="F30" s="33"/>
      <c r="G30" s="33"/>
      <c r="H30" s="33"/>
      <c r="I30" s="5"/>
      <c r="P30" s="43" t="s">
        <v>87</v>
      </c>
      <c r="Q30" s="43">
        <v>1085</v>
      </c>
      <c r="R30" s="43">
        <v>1090</v>
      </c>
      <c r="S30" s="43">
        <v>1090</v>
      </c>
      <c r="T30" s="43">
        <v>1090</v>
      </c>
      <c r="U30" s="43">
        <v>1100</v>
      </c>
      <c r="V30" s="43">
        <v>1105</v>
      </c>
      <c r="W30" s="43">
        <v>1110</v>
      </c>
      <c r="X30" s="43">
        <v>1110</v>
      </c>
      <c r="Y30" s="43">
        <v>1115</v>
      </c>
      <c r="Z30" s="43">
        <v>1125</v>
      </c>
      <c r="AA30" s="43">
        <v>1.013636</v>
      </c>
    </row>
    <row r="31" spans="1:27" x14ac:dyDescent="0.35">
      <c r="A31" s="5" t="s">
        <v>45</v>
      </c>
      <c r="B31" s="5"/>
      <c r="P31" s="43" t="s">
        <v>88</v>
      </c>
      <c r="Q31" s="43">
        <v>1090</v>
      </c>
      <c r="R31" s="43">
        <v>1095</v>
      </c>
      <c r="S31" s="43">
        <v>1095</v>
      </c>
      <c r="T31" s="43">
        <v>1095</v>
      </c>
      <c r="U31" s="43">
        <v>1105</v>
      </c>
      <c r="V31" s="43">
        <v>1110</v>
      </c>
      <c r="W31" s="43">
        <v>1115</v>
      </c>
      <c r="X31" s="43">
        <v>1115</v>
      </c>
      <c r="Y31" s="43">
        <v>1120</v>
      </c>
      <c r="Z31" s="43">
        <v>1130</v>
      </c>
      <c r="AA31" s="43">
        <v>1.0135749999999999</v>
      </c>
    </row>
    <row r="32" spans="1:27" x14ac:dyDescent="0.35">
      <c r="A32" s="5" t="s">
        <v>46</v>
      </c>
      <c r="B32" s="5"/>
      <c r="E32" s="32"/>
      <c r="F32" s="32"/>
      <c r="G32" s="32"/>
      <c r="H32" s="32"/>
      <c r="I32" s="2"/>
    </row>
    <row r="33" spans="1:16" s="2" customFormat="1" ht="15.75" customHeight="1" x14ac:dyDescent="0.35">
      <c r="A33" s="93"/>
      <c r="B33" s="94"/>
      <c r="C33" s="3"/>
      <c r="E33" s="26"/>
      <c r="F33" s="26"/>
      <c r="G33" s="26"/>
      <c r="H33" s="26"/>
      <c r="I33"/>
      <c r="P33" s="136"/>
    </row>
    <row r="34" spans="1:16" x14ac:dyDescent="0.35">
      <c r="A34" s="80"/>
      <c r="B34" s="173"/>
    </row>
    <row r="35" spans="1:16" x14ac:dyDescent="0.35">
      <c r="A35" s="65"/>
      <c r="B35" s="65"/>
    </row>
    <row r="36" spans="1:16" x14ac:dyDescent="0.35">
      <c r="A36" s="65"/>
      <c r="B36" s="65"/>
    </row>
    <row r="37" spans="1:16" x14ac:dyDescent="0.35">
      <c r="A37" s="65"/>
      <c r="B37" s="172"/>
    </row>
    <row r="38" spans="1:16" x14ac:dyDescent="0.35">
      <c r="A38" s="65"/>
      <c r="B38" s="172"/>
    </row>
    <row r="39" spans="1:16" x14ac:dyDescent="0.35">
      <c r="A39" s="65"/>
      <c r="B39" s="172"/>
    </row>
    <row r="40" spans="1:16" x14ac:dyDescent="0.35">
      <c r="A40" s="65"/>
      <c r="B40" s="172"/>
    </row>
    <row r="41" spans="1:16" x14ac:dyDescent="0.35">
      <c r="A41" s="65"/>
      <c r="B41" s="172"/>
    </row>
    <row r="42" spans="1:16" x14ac:dyDescent="0.35">
      <c r="A42" s="65"/>
      <c r="B42" s="172"/>
    </row>
    <row r="56" spans="1:2" customFormat="1" x14ac:dyDescent="0.35">
      <c r="A56" s="80"/>
      <c r="B56" s="80"/>
    </row>
    <row r="57" spans="1:2" customFormat="1" x14ac:dyDescent="0.35">
      <c r="A57" s="92"/>
      <c r="B57" s="80"/>
    </row>
  </sheetData>
  <mergeCells count="10">
    <mergeCell ref="J18:N20"/>
    <mergeCell ref="J22:N24"/>
    <mergeCell ref="A25:B25"/>
    <mergeCell ref="C1:G1"/>
    <mergeCell ref="A6:B6"/>
    <mergeCell ref="E8:I8"/>
    <mergeCell ref="E9:H9"/>
    <mergeCell ref="J10:N11"/>
    <mergeCell ref="J12:N16"/>
    <mergeCell ref="B15:B16"/>
  </mergeCells>
  <pageMargins left="0.7" right="0.7" top="0.75" bottom="0.75" header="0.3" footer="0.3"/>
  <pageSetup orientation="portrait" verticalDpi="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C63"/>
  <sheetViews>
    <sheetView zoomScale="80" zoomScaleNormal="80" workbookViewId="0"/>
  </sheetViews>
  <sheetFormatPr defaultRowHeight="14.5" x14ac:dyDescent="0.35"/>
  <cols>
    <col min="1" max="1" width="63.6328125" customWidth="1"/>
    <col min="2" max="2" width="73.453125" customWidth="1"/>
    <col min="3" max="3" width="44.453125" style="1" customWidth="1"/>
    <col min="5" max="5" width="9.08984375" style="26"/>
    <col min="6" max="6" width="14.453125" style="26" customWidth="1"/>
    <col min="7" max="7" width="15.453125" style="26" customWidth="1"/>
    <col min="8" max="8" width="18" style="26" customWidth="1"/>
    <col min="9" max="9" width="15.6328125" customWidth="1"/>
    <col min="10" max="10" width="14.6328125" customWidth="1"/>
    <col min="14" max="14" width="4.453125" customWidth="1"/>
    <col min="18" max="18" width="12.6328125" style="135" customWidth="1"/>
  </cols>
  <sheetData>
    <row r="1" spans="1:29" ht="58.5" customHeight="1" x14ac:dyDescent="0.45">
      <c r="A1" s="123" t="s">
        <v>107</v>
      </c>
      <c r="B1" s="16"/>
      <c r="D1" s="462" t="s">
        <v>360</v>
      </c>
      <c r="E1" s="463"/>
      <c r="F1" s="463"/>
      <c r="G1" s="463"/>
      <c r="H1" s="464"/>
    </row>
    <row r="2" spans="1:29" ht="21" customHeight="1" x14ac:dyDescent="0.35"/>
    <row r="3" spans="1:29" ht="15" customHeight="1" x14ac:dyDescent="0.35">
      <c r="A3" s="4" t="s">
        <v>8</v>
      </c>
      <c r="B3" s="4"/>
    </row>
    <row r="4" spans="1:29" ht="15" customHeight="1" x14ac:dyDescent="0.35">
      <c r="A4" s="15" t="s">
        <v>9</v>
      </c>
      <c r="B4" s="15"/>
    </row>
    <row r="5" spans="1:29" x14ac:dyDescent="0.35">
      <c r="C5" s="1" t="s">
        <v>31</v>
      </c>
    </row>
    <row r="6" spans="1:29" x14ac:dyDescent="0.35">
      <c r="C6"/>
      <c r="E6" s="371" t="s">
        <v>313</v>
      </c>
      <c r="F6" s="372"/>
      <c r="G6" s="372"/>
      <c r="H6" s="372"/>
      <c r="I6" s="372"/>
      <c r="J6" s="373"/>
    </row>
    <row r="7" spans="1:29" ht="61.5" customHeight="1" thickBot="1" x14ac:dyDescent="0.4">
      <c r="A7" s="465" t="s">
        <v>10</v>
      </c>
      <c r="B7" s="466"/>
      <c r="C7" s="3"/>
      <c r="E7" s="37" t="s">
        <v>75</v>
      </c>
      <c r="F7" s="38" t="s">
        <v>314</v>
      </c>
      <c r="G7" s="38" t="s">
        <v>315</v>
      </c>
      <c r="H7" s="38" t="s">
        <v>316</v>
      </c>
      <c r="I7" s="38" t="s">
        <v>317</v>
      </c>
      <c r="J7" s="38" t="s">
        <v>318</v>
      </c>
      <c r="L7" s="458" t="s">
        <v>319</v>
      </c>
      <c r="M7" s="459"/>
      <c r="O7" s="458" t="s">
        <v>320</v>
      </c>
      <c r="P7" s="459"/>
      <c r="R7" s="27" t="s">
        <v>76</v>
      </c>
      <c r="S7" s="27"/>
      <c r="T7" s="27"/>
      <c r="U7" s="27"/>
      <c r="V7" s="27"/>
      <c r="W7" s="27"/>
      <c r="X7" s="27"/>
      <c r="Y7" s="27"/>
      <c r="Z7" s="27"/>
      <c r="AA7" s="27"/>
      <c r="AB7" s="27"/>
      <c r="AC7" s="27"/>
    </row>
    <row r="8" spans="1:29" ht="33.75" customHeight="1" thickBot="1" x14ac:dyDescent="0.4">
      <c r="A8" s="6" t="s">
        <v>0</v>
      </c>
      <c r="B8" s="5" t="s">
        <v>321</v>
      </c>
      <c r="C8" s="3"/>
      <c r="E8" s="37">
        <v>2012</v>
      </c>
      <c r="F8" s="139">
        <v>33.200000000000003</v>
      </c>
      <c r="G8" s="139">
        <v>33.200000000000003</v>
      </c>
      <c r="H8" s="139">
        <v>33.200000000000003</v>
      </c>
      <c r="I8" s="139">
        <v>33.200000000000003</v>
      </c>
      <c r="J8" s="139">
        <v>33.200000000000003</v>
      </c>
      <c r="L8" s="140" t="s">
        <v>322</v>
      </c>
      <c r="M8" s="141">
        <v>2.39</v>
      </c>
      <c r="O8" s="140" t="s">
        <v>322</v>
      </c>
      <c r="P8" s="141">
        <v>1.53</v>
      </c>
      <c r="R8" s="27" t="s">
        <v>77</v>
      </c>
      <c r="S8" s="28">
        <v>0.9</v>
      </c>
      <c r="T8" s="29">
        <v>0.8</v>
      </c>
      <c r="U8" s="29">
        <v>0.7</v>
      </c>
      <c r="V8" s="30">
        <v>0.6</v>
      </c>
      <c r="W8" s="28">
        <v>0.5</v>
      </c>
      <c r="X8" s="29">
        <v>0.4</v>
      </c>
      <c r="Y8" s="29">
        <v>0.3</v>
      </c>
      <c r="Z8" s="29">
        <v>0.2</v>
      </c>
      <c r="AA8" s="29">
        <v>0.1</v>
      </c>
      <c r="AB8" s="29">
        <v>0.05</v>
      </c>
      <c r="AC8" s="31">
        <v>18537</v>
      </c>
    </row>
    <row r="9" spans="1:29" ht="91.5" customHeight="1" x14ac:dyDescent="0.35">
      <c r="A9" s="6" t="s">
        <v>2</v>
      </c>
      <c r="B9" s="42" t="s">
        <v>323</v>
      </c>
      <c r="C9" s="3"/>
      <c r="E9" s="33">
        <v>2013</v>
      </c>
      <c r="F9" s="142">
        <v>35.96</v>
      </c>
      <c r="G9" s="142">
        <v>35.96</v>
      </c>
      <c r="H9" s="142">
        <v>35.96</v>
      </c>
      <c r="I9" s="142">
        <v>35.96</v>
      </c>
      <c r="J9" s="142">
        <v>35.96</v>
      </c>
      <c r="L9" s="140" t="s">
        <v>324</v>
      </c>
      <c r="M9" s="143">
        <v>4.97</v>
      </c>
      <c r="O9" s="140" t="s">
        <v>324</v>
      </c>
      <c r="P9" s="143">
        <v>2.41</v>
      </c>
      <c r="R9" s="27">
        <v>2011</v>
      </c>
      <c r="S9" s="27">
        <v>1030</v>
      </c>
      <c r="T9" s="27">
        <v>1035</v>
      </c>
      <c r="U9" s="27">
        <v>1040</v>
      </c>
      <c r="V9" s="27">
        <v>1050</v>
      </c>
      <c r="W9" s="27">
        <v>1070</v>
      </c>
      <c r="X9" s="27">
        <v>1075</v>
      </c>
      <c r="Y9" s="27">
        <v>1090</v>
      </c>
      <c r="Z9" s="27">
        <v>1095</v>
      </c>
      <c r="AA9" s="27">
        <v>1110</v>
      </c>
      <c r="AB9" s="27">
        <v>1110</v>
      </c>
      <c r="AC9" s="27">
        <v>1.0373829999999999</v>
      </c>
    </row>
    <row r="10" spans="1:29" ht="79.5" customHeight="1" x14ac:dyDescent="0.35">
      <c r="A10" s="6" t="s">
        <v>238</v>
      </c>
      <c r="B10" s="42" t="s">
        <v>325</v>
      </c>
      <c r="C10" s="3"/>
      <c r="E10" s="33"/>
      <c r="F10" s="142"/>
      <c r="G10" s="142"/>
      <c r="H10" s="142"/>
      <c r="I10" s="142"/>
      <c r="J10" s="142"/>
      <c r="L10" s="140"/>
      <c r="M10" s="143"/>
      <c r="O10" s="140"/>
      <c r="P10" s="143"/>
      <c r="R10" s="27">
        <v>2012</v>
      </c>
      <c r="S10" s="27">
        <v>1050</v>
      </c>
      <c r="T10" s="27">
        <v>1055</v>
      </c>
      <c r="U10" s="27">
        <v>1060</v>
      </c>
      <c r="V10" s="27">
        <v>1070</v>
      </c>
      <c r="W10" s="27">
        <v>1090</v>
      </c>
      <c r="X10" s="27">
        <v>1095</v>
      </c>
      <c r="Y10" s="27">
        <v>1115</v>
      </c>
      <c r="Z10" s="27">
        <v>1120</v>
      </c>
      <c r="AA10" s="27">
        <v>1125</v>
      </c>
      <c r="AB10" s="27">
        <v>1135</v>
      </c>
      <c r="AC10" s="27">
        <v>1.0321100000000001</v>
      </c>
    </row>
    <row r="11" spans="1:29" x14ac:dyDescent="0.35">
      <c r="A11" s="6" t="s">
        <v>1</v>
      </c>
      <c r="B11" s="5" t="s">
        <v>101</v>
      </c>
      <c r="C11" s="3" t="s">
        <v>48</v>
      </c>
      <c r="E11" s="33">
        <v>2014</v>
      </c>
      <c r="F11" s="41">
        <f>+(F9* 1.01)+(1.1 * 0.42)</f>
        <v>36.781600000000005</v>
      </c>
      <c r="G11" s="41">
        <f>+(G9*1.015)+(1.1*0.42)</f>
        <v>36.961399999999998</v>
      </c>
      <c r="H11" s="41">
        <f>+(H9* 1.02)+(1.1 * 0.42)</f>
        <v>37.141200000000005</v>
      </c>
      <c r="I11" s="41">
        <f>+(I9* 1.025)+(1.1 * 0.42)</f>
        <v>37.320999999999998</v>
      </c>
      <c r="J11" s="41">
        <f>+(J9* 1.03)+(1.1 * 0.42)</f>
        <v>37.500800000000005</v>
      </c>
      <c r="L11" s="140" t="s">
        <v>326</v>
      </c>
      <c r="M11" s="144">
        <v>4.03</v>
      </c>
      <c r="O11" s="140" t="s">
        <v>326</v>
      </c>
      <c r="P11" s="144">
        <v>3.48</v>
      </c>
      <c r="R11" s="27">
        <v>2013</v>
      </c>
      <c r="S11" s="27">
        <v>1065</v>
      </c>
      <c r="T11" s="27">
        <v>1070</v>
      </c>
      <c r="U11" s="27">
        <v>1075</v>
      </c>
      <c r="V11" s="27">
        <v>1085</v>
      </c>
      <c r="W11" s="27">
        <v>1105</v>
      </c>
      <c r="X11" s="27">
        <v>1110</v>
      </c>
      <c r="Y11" s="27">
        <v>1130</v>
      </c>
      <c r="Z11" s="27">
        <v>1135</v>
      </c>
      <c r="AA11" s="27">
        <v>1150</v>
      </c>
      <c r="AB11" s="27">
        <v>1150</v>
      </c>
      <c r="AC11" s="27">
        <v>1.040724</v>
      </c>
    </row>
    <row r="12" spans="1:29" ht="30.75" customHeight="1" x14ac:dyDescent="0.35">
      <c r="A12" s="6" t="s">
        <v>4</v>
      </c>
      <c r="B12" s="5" t="s">
        <v>327</v>
      </c>
      <c r="C12" s="3" t="s">
        <v>3</v>
      </c>
      <c r="E12" s="33">
        <v>2015</v>
      </c>
      <c r="F12" s="41">
        <f>+(F11*1.01)+(1.2*0.42)</f>
        <v>37.653416</v>
      </c>
      <c r="G12" s="41">
        <f>+(G11*1.015)+(1.2*0.42)</f>
        <v>38.019820999999993</v>
      </c>
      <c r="H12" s="41">
        <f>+(H11*1.02)+(1.2*0.42)</f>
        <v>38.388024000000001</v>
      </c>
      <c r="I12" s="41">
        <f>+(I11*1.025)+(1.2*0.42)</f>
        <v>38.758024999999989</v>
      </c>
      <c r="J12" s="41">
        <f>+(J11*1.03)+(1.2*0.42)</f>
        <v>39.129824000000006</v>
      </c>
      <c r="L12" s="140" t="s">
        <v>328</v>
      </c>
      <c r="M12" s="144">
        <v>4.59</v>
      </c>
      <c r="N12" s="83"/>
      <c r="O12" s="140" t="s">
        <v>328</v>
      </c>
      <c r="P12" s="144">
        <v>2.56</v>
      </c>
      <c r="R12" s="27">
        <v>2014</v>
      </c>
      <c r="S12" s="27">
        <v>1080</v>
      </c>
      <c r="T12" s="27">
        <v>1085</v>
      </c>
      <c r="U12" s="27">
        <v>1090</v>
      </c>
      <c r="V12" s="27">
        <v>1100</v>
      </c>
      <c r="W12" s="27">
        <v>1120</v>
      </c>
      <c r="X12" s="27">
        <v>1125</v>
      </c>
      <c r="Y12" s="27">
        <v>1145</v>
      </c>
      <c r="Z12" s="27">
        <v>1150</v>
      </c>
      <c r="AA12" s="27">
        <v>1165</v>
      </c>
      <c r="AB12" s="27">
        <v>1170</v>
      </c>
      <c r="AC12" s="27">
        <v>1.040179</v>
      </c>
    </row>
    <row r="13" spans="1:29" ht="19.5" customHeight="1" x14ac:dyDescent="0.35">
      <c r="A13" s="12" t="s">
        <v>49</v>
      </c>
      <c r="B13" s="145">
        <v>36</v>
      </c>
      <c r="C13" s="3"/>
      <c r="E13" s="33">
        <v>2016</v>
      </c>
      <c r="F13" s="41">
        <f>+F12*1.01</f>
        <v>38.029950159999999</v>
      </c>
      <c r="G13" s="41">
        <f>+G12*1.015</f>
        <v>38.590118314999991</v>
      </c>
      <c r="H13" s="41">
        <f>+H12*1.02</f>
        <v>39.155784480000001</v>
      </c>
      <c r="I13" s="41">
        <f>+I12*1.025</f>
        <v>39.726975624999987</v>
      </c>
      <c r="J13" s="41">
        <f>+J12*1.03</f>
        <v>40.303718720000006</v>
      </c>
      <c r="L13" s="140" t="s">
        <v>329</v>
      </c>
      <c r="M13" s="144">
        <v>4.13</v>
      </c>
      <c r="O13" s="140" t="s">
        <v>329</v>
      </c>
      <c r="P13" s="144">
        <v>5.18</v>
      </c>
      <c r="R13" s="27">
        <v>2015</v>
      </c>
      <c r="S13" s="27">
        <v>1095</v>
      </c>
      <c r="T13" s="27">
        <v>1100</v>
      </c>
      <c r="U13" s="27">
        <v>1105</v>
      </c>
      <c r="V13" s="27">
        <v>1115</v>
      </c>
      <c r="W13" s="27">
        <v>1135</v>
      </c>
      <c r="X13" s="27">
        <v>1140</v>
      </c>
      <c r="Y13" s="27">
        <v>1160</v>
      </c>
      <c r="Z13" s="27">
        <v>1165</v>
      </c>
      <c r="AA13" s="27">
        <v>1170</v>
      </c>
      <c r="AB13" s="27">
        <v>1180</v>
      </c>
      <c r="AC13" s="27">
        <v>1.030837</v>
      </c>
    </row>
    <row r="14" spans="1:29" ht="49.5" customHeight="1" x14ac:dyDescent="0.35">
      <c r="A14" s="12" t="s">
        <v>50</v>
      </c>
      <c r="B14" s="145">
        <v>36</v>
      </c>
      <c r="C14" s="3"/>
      <c r="E14" s="33">
        <v>2017</v>
      </c>
      <c r="F14" s="41">
        <f t="shared" ref="F14:F38" si="0">+F13*1.01</f>
        <v>38.410249661599998</v>
      </c>
      <c r="G14" s="41">
        <f>+G13*1.015</f>
        <v>39.168970089724986</v>
      </c>
      <c r="H14" s="41">
        <f t="shared" ref="H14:H38" si="1">+H13*1.02</f>
        <v>39.938900169600004</v>
      </c>
      <c r="I14" s="41">
        <f>+I13*1.025</f>
        <v>40.720150015624981</v>
      </c>
      <c r="J14" s="41">
        <f t="shared" ref="J14:J38" si="2">+J13*1.03</f>
        <v>41.51283028160001</v>
      </c>
      <c r="L14" s="140" t="s">
        <v>330</v>
      </c>
      <c r="M14" s="144">
        <v>4.1500000000000004</v>
      </c>
      <c r="O14" s="140" t="s">
        <v>330</v>
      </c>
      <c r="P14" s="144">
        <v>3.27</v>
      </c>
      <c r="R14" s="27">
        <v>2016</v>
      </c>
      <c r="S14" s="27">
        <v>1105</v>
      </c>
      <c r="T14" s="27">
        <v>1110</v>
      </c>
      <c r="U14" s="27">
        <v>1115</v>
      </c>
      <c r="V14" s="27">
        <v>1125</v>
      </c>
      <c r="W14" s="27">
        <v>1145</v>
      </c>
      <c r="X14" s="27">
        <v>1150</v>
      </c>
      <c r="Y14" s="27">
        <v>1170</v>
      </c>
      <c r="Z14" s="27">
        <v>1175</v>
      </c>
      <c r="AA14" s="27">
        <v>1190</v>
      </c>
      <c r="AB14" s="27">
        <v>1195</v>
      </c>
      <c r="AC14" s="27">
        <v>1.039301</v>
      </c>
    </row>
    <row r="15" spans="1:29" x14ac:dyDescent="0.35">
      <c r="A15" s="12" t="s">
        <v>51</v>
      </c>
      <c r="B15" s="12" t="s">
        <v>331</v>
      </c>
      <c r="C15" s="3" t="s">
        <v>52</v>
      </c>
      <c r="E15" s="33">
        <v>2018</v>
      </c>
      <c r="F15" s="41">
        <f t="shared" si="0"/>
        <v>38.794352158216</v>
      </c>
      <c r="G15" s="41">
        <f t="shared" ref="G15:G38" si="3">+G14*1.015</f>
        <v>39.756504641070855</v>
      </c>
      <c r="H15" s="41">
        <f t="shared" si="1"/>
        <v>40.737678172992005</v>
      </c>
      <c r="I15" s="41">
        <f t="shared" ref="I15:I38" si="4">+I14*1.025</f>
        <v>41.7381537660156</v>
      </c>
      <c r="J15" s="41">
        <f t="shared" si="2"/>
        <v>42.758215190048013</v>
      </c>
      <c r="L15" s="140" t="s">
        <v>332</v>
      </c>
      <c r="M15" s="144">
        <v>4.54</v>
      </c>
      <c r="O15" s="140" t="s">
        <v>332</v>
      </c>
      <c r="P15" s="144">
        <v>4.22</v>
      </c>
      <c r="R15" s="27">
        <v>2017</v>
      </c>
      <c r="S15" s="27">
        <v>1115</v>
      </c>
      <c r="T15" s="27">
        <v>1120</v>
      </c>
      <c r="U15" s="27">
        <v>1125</v>
      </c>
      <c r="V15" s="27">
        <v>1135</v>
      </c>
      <c r="W15" s="27">
        <v>1155</v>
      </c>
      <c r="X15" s="27">
        <v>1160</v>
      </c>
      <c r="Y15" s="27">
        <v>1180</v>
      </c>
      <c r="Z15" s="27">
        <v>1185</v>
      </c>
      <c r="AA15" s="27">
        <v>1195</v>
      </c>
      <c r="AB15" s="27">
        <v>1205</v>
      </c>
      <c r="AC15" s="27">
        <v>1.034632</v>
      </c>
    </row>
    <row r="16" spans="1:29" ht="21.75" customHeight="1" x14ac:dyDescent="0.35">
      <c r="A16" s="12" t="s">
        <v>53</v>
      </c>
      <c r="B16" s="24" t="s">
        <v>103</v>
      </c>
      <c r="C16" s="3"/>
      <c r="E16" s="33">
        <v>2019</v>
      </c>
      <c r="F16" s="41">
        <f t="shared" si="0"/>
        <v>39.182295679798159</v>
      </c>
      <c r="G16" s="41">
        <f t="shared" si="3"/>
        <v>40.352852210686912</v>
      </c>
      <c r="H16" s="41">
        <f t="shared" si="1"/>
        <v>41.552431736451844</v>
      </c>
      <c r="I16" s="41">
        <f t="shared" si="4"/>
        <v>42.781607610165985</v>
      </c>
      <c r="J16" s="41">
        <f t="shared" si="2"/>
        <v>44.040961645749455</v>
      </c>
      <c r="L16" s="140" t="s">
        <v>333</v>
      </c>
      <c r="M16" s="144">
        <v>4.75</v>
      </c>
      <c r="O16" s="140" t="s">
        <v>333</v>
      </c>
      <c r="P16" s="144">
        <v>4.83</v>
      </c>
      <c r="R16" s="27">
        <v>2018</v>
      </c>
      <c r="S16" s="27">
        <v>1125</v>
      </c>
      <c r="T16" s="27">
        <v>1130</v>
      </c>
      <c r="U16" s="27">
        <v>1140</v>
      </c>
      <c r="V16" s="27">
        <v>1150</v>
      </c>
      <c r="W16" s="27">
        <v>1170</v>
      </c>
      <c r="X16" s="27">
        <v>1175</v>
      </c>
      <c r="Y16" s="27">
        <v>1195</v>
      </c>
      <c r="Z16" s="27">
        <v>1200</v>
      </c>
      <c r="AA16" s="27">
        <v>1215</v>
      </c>
      <c r="AB16" s="27">
        <v>1215</v>
      </c>
      <c r="AC16" s="27">
        <v>1.038462</v>
      </c>
    </row>
    <row r="17" spans="1:29" x14ac:dyDescent="0.35">
      <c r="A17" s="17" t="s">
        <v>41</v>
      </c>
      <c r="B17" s="460" t="s">
        <v>334</v>
      </c>
      <c r="C17"/>
      <c r="E17" s="33">
        <v>2020</v>
      </c>
      <c r="F17" s="41">
        <f t="shared" si="0"/>
        <v>39.57411863659614</v>
      </c>
      <c r="G17" s="41">
        <f t="shared" si="3"/>
        <v>40.958144993847213</v>
      </c>
      <c r="H17" s="41">
        <f t="shared" si="1"/>
        <v>42.38348037118088</v>
      </c>
      <c r="I17" s="41">
        <f t="shared" si="4"/>
        <v>43.851147800420129</v>
      </c>
      <c r="J17" s="41">
        <f t="shared" si="2"/>
        <v>45.362190495121936</v>
      </c>
      <c r="L17" s="140" t="s">
        <v>335</v>
      </c>
      <c r="M17" s="144">
        <v>2.41</v>
      </c>
      <c r="O17" s="140" t="s">
        <v>335</v>
      </c>
      <c r="P17" s="144">
        <v>1.9</v>
      </c>
      <c r="R17" s="27">
        <v>2019</v>
      </c>
      <c r="S17" s="27">
        <v>1135</v>
      </c>
      <c r="T17" s="27">
        <v>1140</v>
      </c>
      <c r="U17" s="27">
        <v>1150</v>
      </c>
      <c r="V17" s="27">
        <v>1160</v>
      </c>
      <c r="W17" s="27">
        <v>1180</v>
      </c>
      <c r="X17" s="27">
        <v>1185</v>
      </c>
      <c r="Y17" s="27">
        <v>1205</v>
      </c>
      <c r="Z17" s="27">
        <v>1210</v>
      </c>
      <c r="AA17" s="27">
        <v>1225</v>
      </c>
      <c r="AB17" s="27">
        <v>1230</v>
      </c>
      <c r="AC17" s="27">
        <v>1.0381359999999999</v>
      </c>
    </row>
    <row r="18" spans="1:29" ht="60.75" customHeight="1" x14ac:dyDescent="0.35">
      <c r="A18" s="17" t="s">
        <v>7</v>
      </c>
      <c r="B18" s="461"/>
      <c r="C18" s="3" t="s">
        <v>336</v>
      </c>
      <c r="E18" s="33">
        <v>2021</v>
      </c>
      <c r="F18" s="41">
        <f t="shared" si="0"/>
        <v>39.9698598229621</v>
      </c>
      <c r="G18" s="41">
        <f t="shared" si="3"/>
        <v>41.572517168754921</v>
      </c>
      <c r="H18" s="41">
        <f t="shared" si="1"/>
        <v>43.231149978604499</v>
      </c>
      <c r="I18" s="41">
        <f t="shared" si="4"/>
        <v>44.947426495430626</v>
      </c>
      <c r="J18" s="41">
        <f t="shared" si="2"/>
        <v>46.723056209975596</v>
      </c>
      <c r="L18" s="146" t="s">
        <v>337</v>
      </c>
      <c r="M18" s="147">
        <f>SUM(M8:M17)</f>
        <v>35.959999999999994</v>
      </c>
      <c r="O18" s="146" t="s">
        <v>337</v>
      </c>
      <c r="P18" s="147">
        <f>SUM(P8:P17)</f>
        <v>29.379999999999995</v>
      </c>
      <c r="R18" s="27">
        <v>2020</v>
      </c>
      <c r="S18" s="27">
        <v>1145</v>
      </c>
      <c r="T18" s="27">
        <v>1150</v>
      </c>
      <c r="U18" s="27">
        <v>1155</v>
      </c>
      <c r="V18" s="27">
        <v>1170</v>
      </c>
      <c r="W18" s="27">
        <v>1190</v>
      </c>
      <c r="X18" s="27">
        <v>1195</v>
      </c>
      <c r="Y18" s="27">
        <v>1215</v>
      </c>
      <c r="Z18" s="27">
        <v>1225</v>
      </c>
      <c r="AA18" s="27">
        <v>1235</v>
      </c>
      <c r="AB18" s="27">
        <v>1240</v>
      </c>
      <c r="AC18" s="27">
        <v>1.0378149999999999</v>
      </c>
    </row>
    <row r="19" spans="1:29" x14ac:dyDescent="0.35">
      <c r="A19" s="20" t="s">
        <v>72</v>
      </c>
      <c r="B19" s="148">
        <v>11.72</v>
      </c>
      <c r="C19" s="3" t="s">
        <v>73</v>
      </c>
      <c r="E19" s="33">
        <v>2022</v>
      </c>
      <c r="F19" s="41">
        <f t="shared" si="0"/>
        <v>40.369558421191719</v>
      </c>
      <c r="G19" s="41">
        <f t="shared" si="3"/>
        <v>42.196104926286239</v>
      </c>
      <c r="H19" s="41">
        <f t="shared" si="1"/>
        <v>44.095772978176591</v>
      </c>
      <c r="I19" s="41">
        <f t="shared" si="4"/>
        <v>46.071112157816387</v>
      </c>
      <c r="J19" s="41">
        <f t="shared" si="2"/>
        <v>48.124747896274862</v>
      </c>
      <c r="R19" s="27" t="s">
        <v>78</v>
      </c>
      <c r="S19" s="27"/>
      <c r="T19" s="27"/>
      <c r="U19" s="27"/>
      <c r="V19" s="27"/>
      <c r="W19" s="27"/>
      <c r="X19" s="27"/>
      <c r="Y19" s="27"/>
      <c r="Z19" s="27"/>
      <c r="AA19" s="27"/>
      <c r="AB19" s="27"/>
      <c r="AC19" s="27"/>
    </row>
    <row r="20" spans="1:29" x14ac:dyDescent="0.35">
      <c r="A20" s="20" t="s">
        <v>68</v>
      </c>
      <c r="B20" s="21" t="s">
        <v>338</v>
      </c>
      <c r="C20" s="3" t="s">
        <v>69</v>
      </c>
      <c r="E20" s="33">
        <v>2023</v>
      </c>
      <c r="F20" s="41">
        <f t="shared" si="0"/>
        <v>40.773254005403636</v>
      </c>
      <c r="G20" s="41">
        <f t="shared" si="3"/>
        <v>42.829046500180532</v>
      </c>
      <c r="H20" s="41">
        <f t="shared" si="1"/>
        <v>44.97768843774012</v>
      </c>
      <c r="I20" s="41">
        <f t="shared" si="4"/>
        <v>47.222889961761794</v>
      </c>
      <c r="J20" s="41">
        <f t="shared" si="2"/>
        <v>49.568490333163112</v>
      </c>
      <c r="R20" s="27" t="s">
        <v>79</v>
      </c>
      <c r="S20" s="27">
        <v>1030</v>
      </c>
      <c r="T20" s="27">
        <v>1035</v>
      </c>
      <c r="U20" s="27">
        <v>1035</v>
      </c>
      <c r="V20" s="27">
        <v>1035</v>
      </c>
      <c r="W20" s="27">
        <v>1045</v>
      </c>
      <c r="X20" s="27">
        <v>1050</v>
      </c>
      <c r="Y20" s="27">
        <v>1055</v>
      </c>
      <c r="Z20" s="27">
        <v>1055</v>
      </c>
      <c r="AA20" s="27">
        <v>1060</v>
      </c>
      <c r="AB20" s="27">
        <v>1070</v>
      </c>
      <c r="AC20" s="27">
        <v>1.014354</v>
      </c>
    </row>
    <row r="21" spans="1:29" ht="21" customHeight="1" x14ac:dyDescent="0.35">
      <c r="A21" s="20" t="s">
        <v>67</v>
      </c>
      <c r="B21" s="20" t="s">
        <v>339</v>
      </c>
      <c r="C21" s="3" t="s">
        <v>70</v>
      </c>
      <c r="E21" s="33">
        <v>2024</v>
      </c>
      <c r="F21" s="41">
        <f t="shared" si="0"/>
        <v>41.180986545457671</v>
      </c>
      <c r="G21" s="41">
        <f t="shared" si="3"/>
        <v>43.471482197683237</v>
      </c>
      <c r="H21" s="41">
        <f t="shared" si="1"/>
        <v>45.877242206494927</v>
      </c>
      <c r="I21" s="41">
        <f t="shared" si="4"/>
        <v>48.403462210805834</v>
      </c>
      <c r="J21" s="41">
        <f t="shared" si="2"/>
        <v>51.055545043158006</v>
      </c>
      <c r="R21" s="27" t="s">
        <v>80</v>
      </c>
      <c r="S21" s="27">
        <v>1040</v>
      </c>
      <c r="T21" s="27">
        <v>1045</v>
      </c>
      <c r="U21" s="27">
        <v>1045</v>
      </c>
      <c r="V21" s="27">
        <v>1045</v>
      </c>
      <c r="W21" s="27">
        <v>1055</v>
      </c>
      <c r="X21" s="27">
        <v>1060</v>
      </c>
      <c r="Y21" s="27">
        <v>1065</v>
      </c>
      <c r="Z21" s="27">
        <v>1065</v>
      </c>
      <c r="AA21" s="27">
        <v>1070</v>
      </c>
      <c r="AB21" s="27">
        <v>1080</v>
      </c>
      <c r="AC21" s="27">
        <v>1.0142180000000001</v>
      </c>
    </row>
    <row r="22" spans="1:29" ht="48.75" customHeight="1" x14ac:dyDescent="0.35">
      <c r="A22" s="5" t="s">
        <v>98</v>
      </c>
      <c r="B22" s="72">
        <v>2018</v>
      </c>
      <c r="C22" s="3" t="s">
        <v>58</v>
      </c>
      <c r="E22" s="33">
        <v>2025</v>
      </c>
      <c r="F22" s="41">
        <f t="shared" si="0"/>
        <v>41.59279641091225</v>
      </c>
      <c r="G22" s="41">
        <f t="shared" si="3"/>
        <v>44.123554430648483</v>
      </c>
      <c r="H22" s="41">
        <f t="shared" si="1"/>
        <v>46.794787050624826</v>
      </c>
      <c r="I22" s="41">
        <f t="shared" si="4"/>
        <v>49.613548766075979</v>
      </c>
      <c r="J22" s="41">
        <f t="shared" si="2"/>
        <v>52.587211394452744</v>
      </c>
      <c r="R22" s="27" t="s">
        <v>81</v>
      </c>
      <c r="S22" s="27">
        <v>1050</v>
      </c>
      <c r="T22" s="27">
        <v>1055</v>
      </c>
      <c r="U22" s="27">
        <v>1055</v>
      </c>
      <c r="V22" s="27">
        <v>1055</v>
      </c>
      <c r="W22" s="27">
        <v>1065</v>
      </c>
      <c r="X22" s="27">
        <v>1070</v>
      </c>
      <c r="Y22" s="27">
        <v>1075</v>
      </c>
      <c r="Z22" s="27">
        <v>1075</v>
      </c>
      <c r="AA22" s="27">
        <v>1080</v>
      </c>
      <c r="AB22" s="27">
        <v>1095</v>
      </c>
      <c r="AC22" s="27">
        <v>1.0140849999999999</v>
      </c>
    </row>
    <row r="23" spans="1:29" s="2" customFormat="1" x14ac:dyDescent="0.35">
      <c r="A23" s="6" t="s">
        <v>5</v>
      </c>
      <c r="B23" s="22">
        <v>8000000</v>
      </c>
      <c r="C23" s="3" t="s">
        <v>6</v>
      </c>
      <c r="D23"/>
      <c r="E23" s="33">
        <v>2026</v>
      </c>
      <c r="F23" s="41">
        <f t="shared" si="0"/>
        <v>42.008724375021373</v>
      </c>
      <c r="G23" s="41">
        <f t="shared" si="3"/>
        <v>44.785407747108202</v>
      </c>
      <c r="H23" s="41">
        <f t="shared" si="1"/>
        <v>47.730682791637321</v>
      </c>
      <c r="I23" s="41">
        <f t="shared" si="4"/>
        <v>50.853887485227872</v>
      </c>
      <c r="J23" s="149">
        <f t="shared" si="2"/>
        <v>54.164827736286327</v>
      </c>
      <c r="K23"/>
      <c r="L23"/>
      <c r="M23"/>
      <c r="N23"/>
      <c r="O23"/>
      <c r="P23"/>
      <c r="R23" s="27" t="s">
        <v>82</v>
      </c>
      <c r="S23" s="27">
        <v>1055</v>
      </c>
      <c r="T23" s="27">
        <v>1060</v>
      </c>
      <c r="U23" s="27">
        <v>1060</v>
      </c>
      <c r="V23" s="27">
        <v>1060</v>
      </c>
      <c r="W23" s="27">
        <v>1070</v>
      </c>
      <c r="X23" s="27">
        <v>1075</v>
      </c>
      <c r="Y23" s="27">
        <v>1080</v>
      </c>
      <c r="Z23" s="27">
        <v>1080</v>
      </c>
      <c r="AA23" s="27">
        <v>1085</v>
      </c>
      <c r="AB23" s="27">
        <v>1095</v>
      </c>
      <c r="AC23" s="27">
        <v>1.014019</v>
      </c>
    </row>
    <row r="24" spans="1:29" s="2" customFormat="1" ht="32.25" customHeight="1" x14ac:dyDescent="0.35">
      <c r="A24" s="5" t="s">
        <v>55</v>
      </c>
      <c r="B24" s="23" t="s">
        <v>104</v>
      </c>
      <c r="C24" s="3" t="s">
        <v>54</v>
      </c>
      <c r="D24"/>
      <c r="E24" s="33">
        <v>2027</v>
      </c>
      <c r="F24" s="41">
        <f t="shared" si="0"/>
        <v>42.42881161877159</v>
      </c>
      <c r="G24" s="41">
        <f t="shared" si="3"/>
        <v>45.457188863314819</v>
      </c>
      <c r="H24" s="41">
        <f t="shared" si="1"/>
        <v>48.685296447470066</v>
      </c>
      <c r="I24" s="41">
        <f t="shared" si="4"/>
        <v>52.125234672358566</v>
      </c>
      <c r="J24" s="41">
        <f t="shared" si="2"/>
        <v>55.789772568374921</v>
      </c>
      <c r="K24"/>
      <c r="L24"/>
      <c r="M24"/>
      <c r="N24"/>
      <c r="O24"/>
      <c r="P24"/>
      <c r="R24" s="27" t="s">
        <v>83</v>
      </c>
      <c r="S24" s="27">
        <v>1060</v>
      </c>
      <c r="T24" s="27">
        <v>1065</v>
      </c>
      <c r="U24" s="27">
        <v>1065</v>
      </c>
      <c r="V24" s="27">
        <v>1065</v>
      </c>
      <c r="W24" s="27">
        <v>1075</v>
      </c>
      <c r="X24" s="27">
        <v>1080</v>
      </c>
      <c r="Y24" s="27">
        <v>1085</v>
      </c>
      <c r="Z24" s="27">
        <v>1085</v>
      </c>
      <c r="AA24" s="27">
        <v>1090</v>
      </c>
      <c r="AB24" s="27">
        <v>1110</v>
      </c>
      <c r="AC24" s="27">
        <v>1.0139530000000001</v>
      </c>
    </row>
    <row r="25" spans="1:29" ht="30.75" customHeight="1" x14ac:dyDescent="0.35">
      <c r="A25" s="5" t="s">
        <v>56</v>
      </c>
      <c r="B25" s="22">
        <v>1360000</v>
      </c>
      <c r="C25" s="3" t="s">
        <v>57</v>
      </c>
      <c r="E25" s="33">
        <v>2028</v>
      </c>
      <c r="F25" s="41">
        <f t="shared" si="0"/>
        <v>42.853099734959308</v>
      </c>
      <c r="G25" s="41">
        <f t="shared" si="3"/>
        <v>46.139046696264536</v>
      </c>
      <c r="H25" s="41">
        <f t="shared" si="1"/>
        <v>49.659002376419465</v>
      </c>
      <c r="I25" s="149">
        <f t="shared" si="4"/>
        <v>53.428365539167523</v>
      </c>
      <c r="J25" s="41">
        <f t="shared" si="2"/>
        <v>57.46346574542617</v>
      </c>
      <c r="R25" s="27" t="s">
        <v>84</v>
      </c>
      <c r="S25" s="27">
        <v>1065</v>
      </c>
      <c r="T25" s="27">
        <v>1070</v>
      </c>
      <c r="U25" s="27">
        <v>1070</v>
      </c>
      <c r="V25" s="27">
        <v>1070</v>
      </c>
      <c r="W25" s="27">
        <v>1080</v>
      </c>
      <c r="X25" s="27">
        <v>1085</v>
      </c>
      <c r="Y25" s="27">
        <v>1090</v>
      </c>
      <c r="Z25" s="27">
        <v>1090</v>
      </c>
      <c r="AA25" s="27">
        <v>1100</v>
      </c>
      <c r="AB25" s="27">
        <v>1110</v>
      </c>
      <c r="AC25" s="27">
        <v>1.018519</v>
      </c>
    </row>
    <row r="26" spans="1:29" s="2" customFormat="1" x14ac:dyDescent="0.35">
      <c r="A26" s="18"/>
      <c r="B26" s="19"/>
      <c r="C26" s="3"/>
      <c r="D26"/>
      <c r="E26" s="33">
        <v>2029</v>
      </c>
      <c r="F26" s="41">
        <f t="shared" si="0"/>
        <v>43.281630732308905</v>
      </c>
      <c r="G26" s="41">
        <f t="shared" si="3"/>
        <v>46.831132396708497</v>
      </c>
      <c r="H26" s="41">
        <f t="shared" si="1"/>
        <v>50.652182423947856</v>
      </c>
      <c r="I26" s="41">
        <f t="shared" si="4"/>
        <v>54.764074677646704</v>
      </c>
      <c r="J26" s="41">
        <f t="shared" si="2"/>
        <v>59.187369717788954</v>
      </c>
      <c r="K26"/>
      <c r="L26"/>
      <c r="M26"/>
      <c r="N26"/>
      <c r="O26"/>
      <c r="P26"/>
      <c r="R26" s="27" t="s">
        <v>85</v>
      </c>
      <c r="S26" s="27">
        <v>1075</v>
      </c>
      <c r="T26" s="27">
        <v>1080</v>
      </c>
      <c r="U26" s="27">
        <v>1080</v>
      </c>
      <c r="V26" s="27">
        <v>1080</v>
      </c>
      <c r="W26" s="27">
        <v>1090</v>
      </c>
      <c r="X26" s="27">
        <v>1095</v>
      </c>
      <c r="Y26" s="27">
        <v>1100</v>
      </c>
      <c r="Z26" s="27">
        <v>1100</v>
      </c>
      <c r="AA26" s="27">
        <v>1105</v>
      </c>
      <c r="AB26" s="27">
        <v>1120</v>
      </c>
      <c r="AC26" s="27">
        <v>1.0137609999999999</v>
      </c>
    </row>
    <row r="27" spans="1:29" x14ac:dyDescent="0.35">
      <c r="A27" s="387" t="s">
        <v>71</v>
      </c>
      <c r="B27" s="387"/>
      <c r="C27"/>
      <c r="E27" s="33">
        <v>2030</v>
      </c>
      <c r="F27" s="41">
        <f t="shared" si="0"/>
        <v>43.714447039631992</v>
      </c>
      <c r="G27" s="41">
        <f t="shared" si="3"/>
        <v>47.533599382659119</v>
      </c>
      <c r="H27" s="41">
        <f t="shared" si="1"/>
        <v>51.665226072426812</v>
      </c>
      <c r="I27" s="41">
        <f t="shared" si="4"/>
        <v>56.133176544587869</v>
      </c>
      <c r="J27" s="41">
        <f t="shared" si="2"/>
        <v>60.962990809322626</v>
      </c>
      <c r="R27" s="27" t="s">
        <v>86</v>
      </c>
      <c r="S27" s="27">
        <v>1080</v>
      </c>
      <c r="T27" s="27">
        <v>1085</v>
      </c>
      <c r="U27" s="27">
        <v>1085</v>
      </c>
      <c r="V27" s="27">
        <v>1085</v>
      </c>
      <c r="W27" s="27">
        <v>1095</v>
      </c>
      <c r="X27" s="27">
        <v>1100</v>
      </c>
      <c r="Y27" s="27">
        <v>1105</v>
      </c>
      <c r="Z27" s="27">
        <v>1105</v>
      </c>
      <c r="AA27" s="27">
        <v>1110</v>
      </c>
      <c r="AB27" s="27">
        <v>1120</v>
      </c>
      <c r="AC27" s="27">
        <v>1.0136989999999999</v>
      </c>
    </row>
    <row r="28" spans="1:29" x14ac:dyDescent="0.35">
      <c r="A28" s="5" t="s">
        <v>28</v>
      </c>
      <c r="B28" s="5" t="s">
        <v>340</v>
      </c>
      <c r="C28"/>
      <c r="E28" s="33">
        <v>2031</v>
      </c>
      <c r="F28" s="41">
        <f t="shared" si="0"/>
        <v>44.151591510028311</v>
      </c>
      <c r="G28" s="41">
        <f t="shared" si="3"/>
        <v>48.246603373399005</v>
      </c>
      <c r="H28" s="149">
        <f t="shared" si="1"/>
        <v>52.698530593875347</v>
      </c>
      <c r="I28" s="41">
        <f t="shared" si="4"/>
        <v>57.536505958202561</v>
      </c>
      <c r="J28" s="41">
        <f t="shared" si="2"/>
        <v>62.79188053360231</v>
      </c>
      <c r="R28" s="27" t="s">
        <v>87</v>
      </c>
      <c r="S28" s="27">
        <v>1085</v>
      </c>
      <c r="T28" s="27">
        <v>1090</v>
      </c>
      <c r="U28" s="27">
        <v>1090</v>
      </c>
      <c r="V28" s="27">
        <v>1090</v>
      </c>
      <c r="W28" s="27">
        <v>1100</v>
      </c>
      <c r="X28" s="27">
        <v>1105</v>
      </c>
      <c r="Y28" s="27">
        <v>1110</v>
      </c>
      <c r="Z28" s="27">
        <v>1110</v>
      </c>
      <c r="AA28" s="27">
        <v>1115</v>
      </c>
      <c r="AB28" s="27">
        <v>1125</v>
      </c>
      <c r="AC28" s="27">
        <v>1.013636</v>
      </c>
    </row>
    <row r="29" spans="1:29" x14ac:dyDescent="0.35">
      <c r="A29" s="5" t="s">
        <v>29</v>
      </c>
      <c r="B29" s="5" t="s">
        <v>341</v>
      </c>
      <c r="C29"/>
      <c r="E29" s="33">
        <v>2032</v>
      </c>
      <c r="F29" s="41">
        <f t="shared" si="0"/>
        <v>44.593107425128593</v>
      </c>
      <c r="G29" s="41">
        <f t="shared" si="3"/>
        <v>48.970302423999982</v>
      </c>
      <c r="H29" s="41">
        <f t="shared" si="1"/>
        <v>53.752501205752857</v>
      </c>
      <c r="I29" s="41">
        <f t="shared" si="4"/>
        <v>58.974918607157619</v>
      </c>
      <c r="J29" s="41">
        <f t="shared" si="2"/>
        <v>64.675636949610379</v>
      </c>
      <c r="R29" s="27" t="s">
        <v>88</v>
      </c>
      <c r="S29" s="27">
        <v>1090</v>
      </c>
      <c r="T29" s="27">
        <v>1095</v>
      </c>
      <c r="U29" s="27">
        <v>1095</v>
      </c>
      <c r="V29" s="27">
        <v>1095</v>
      </c>
      <c r="W29" s="27">
        <v>1105</v>
      </c>
      <c r="X29" s="27">
        <v>1110</v>
      </c>
      <c r="Y29" s="27">
        <v>1115</v>
      </c>
      <c r="Z29" s="27">
        <v>1115</v>
      </c>
      <c r="AA29" s="27">
        <v>1120</v>
      </c>
      <c r="AB29" s="27">
        <v>1130</v>
      </c>
      <c r="AC29" s="27">
        <v>1.0135749999999999</v>
      </c>
    </row>
    <row r="30" spans="1:29" ht="39.75" customHeight="1" x14ac:dyDescent="0.35">
      <c r="A30" s="5" t="s">
        <v>30</v>
      </c>
      <c r="B30" s="23" t="s">
        <v>342</v>
      </c>
      <c r="C30" s="1" t="s">
        <v>43</v>
      </c>
      <c r="E30" s="33">
        <v>2033</v>
      </c>
      <c r="F30" s="41">
        <f t="shared" si="0"/>
        <v>45.039038499379878</v>
      </c>
      <c r="G30" s="41">
        <f t="shared" si="3"/>
        <v>49.704856960359976</v>
      </c>
      <c r="H30" s="41">
        <f t="shared" si="1"/>
        <v>54.827551229867915</v>
      </c>
      <c r="I30" s="41">
        <f t="shared" si="4"/>
        <v>60.449291572336556</v>
      </c>
      <c r="J30" s="41">
        <f t="shared" si="2"/>
        <v>66.615906058098687</v>
      </c>
    </row>
    <row r="31" spans="1:29" x14ac:dyDescent="0.35">
      <c r="A31" s="5" t="s">
        <v>44</v>
      </c>
      <c r="B31" s="5" t="s">
        <v>105</v>
      </c>
      <c r="C31"/>
      <c r="E31" s="33">
        <v>2034</v>
      </c>
      <c r="F31" s="41">
        <f t="shared" si="0"/>
        <v>45.48942888437368</v>
      </c>
      <c r="G31" s="41">
        <f t="shared" si="3"/>
        <v>50.450429814765371</v>
      </c>
      <c r="H31" s="41">
        <f t="shared" si="1"/>
        <v>55.924102254465275</v>
      </c>
      <c r="I31" s="41">
        <f t="shared" si="4"/>
        <v>61.960523861644965</v>
      </c>
      <c r="J31" s="41">
        <f t="shared" si="2"/>
        <v>68.614383239841644</v>
      </c>
    </row>
    <row r="32" spans="1:29" x14ac:dyDescent="0.35">
      <c r="A32" s="5" t="s">
        <v>47</v>
      </c>
      <c r="B32" s="5" t="s">
        <v>105</v>
      </c>
      <c r="C32"/>
      <c r="E32" s="33">
        <v>2035</v>
      </c>
      <c r="F32" s="41">
        <f t="shared" si="0"/>
        <v>45.94432317321742</v>
      </c>
      <c r="G32" s="41">
        <f t="shared" si="3"/>
        <v>51.207186261986848</v>
      </c>
      <c r="H32" s="41">
        <f t="shared" si="1"/>
        <v>57.042584299554584</v>
      </c>
      <c r="I32" s="41">
        <f t="shared" si="4"/>
        <v>63.509536958186082</v>
      </c>
      <c r="J32" s="41">
        <f t="shared" si="2"/>
        <v>70.672814737036902</v>
      </c>
    </row>
    <row r="33" spans="1:18" x14ac:dyDescent="0.35">
      <c r="A33" s="5" t="s">
        <v>45</v>
      </c>
      <c r="B33" s="5" t="s">
        <v>106</v>
      </c>
      <c r="C33"/>
      <c r="E33" s="33">
        <v>2036</v>
      </c>
      <c r="F33" s="41">
        <f t="shared" si="0"/>
        <v>46.403766404949593</v>
      </c>
      <c r="G33" s="41">
        <f t="shared" si="3"/>
        <v>51.975294055916649</v>
      </c>
      <c r="H33" s="41">
        <f t="shared" si="1"/>
        <v>58.183435985545678</v>
      </c>
      <c r="I33" s="41">
        <f t="shared" si="4"/>
        <v>65.097275382140722</v>
      </c>
      <c r="J33" s="41">
        <f t="shared" si="2"/>
        <v>72.792999179148012</v>
      </c>
    </row>
    <row r="34" spans="1:18" x14ac:dyDescent="0.35">
      <c r="A34" s="5" t="s">
        <v>46</v>
      </c>
      <c r="B34" s="5" t="s">
        <v>105</v>
      </c>
      <c r="C34"/>
      <c r="E34" s="33">
        <v>2037</v>
      </c>
      <c r="F34" s="41">
        <f t="shared" si="0"/>
        <v>46.867804068999092</v>
      </c>
      <c r="G34" s="149">
        <f t="shared" si="3"/>
        <v>52.754923466755393</v>
      </c>
      <c r="H34" s="41">
        <f t="shared" si="1"/>
        <v>59.347104705256591</v>
      </c>
      <c r="I34" s="41">
        <f t="shared" si="4"/>
        <v>66.724707266694239</v>
      </c>
      <c r="J34" s="41">
        <f t="shared" si="2"/>
        <v>74.97678915452245</v>
      </c>
    </row>
    <row r="35" spans="1:18" x14ac:dyDescent="0.35">
      <c r="A35" s="150"/>
      <c r="B35" s="151"/>
      <c r="C35"/>
      <c r="E35" s="33">
        <v>2038</v>
      </c>
      <c r="F35" s="41">
        <f t="shared" si="0"/>
        <v>47.336482109689086</v>
      </c>
      <c r="G35" s="41">
        <f t="shared" si="3"/>
        <v>53.54624731875672</v>
      </c>
      <c r="H35" s="41">
        <f t="shared" si="1"/>
        <v>60.534046799361725</v>
      </c>
      <c r="I35" s="41">
        <f t="shared" si="4"/>
        <v>68.392824948361593</v>
      </c>
      <c r="J35" s="41">
        <f t="shared" si="2"/>
        <v>77.226092829158119</v>
      </c>
    </row>
    <row r="36" spans="1:18" s="2" customFormat="1" ht="30" customHeight="1" x14ac:dyDescent="0.35">
      <c r="A36"/>
      <c r="B36"/>
      <c r="C36"/>
      <c r="D36"/>
      <c r="E36" s="33">
        <v>2039</v>
      </c>
      <c r="F36" s="41">
        <f t="shared" si="0"/>
        <v>47.80984693078598</v>
      </c>
      <c r="G36" s="41">
        <f t="shared" si="3"/>
        <v>54.349441028538067</v>
      </c>
      <c r="H36" s="41">
        <f t="shared" si="1"/>
        <v>61.74472773534896</v>
      </c>
      <c r="I36" s="41">
        <f t="shared" si="4"/>
        <v>70.102645572070628</v>
      </c>
      <c r="J36" s="41">
        <f t="shared" si="2"/>
        <v>79.542875614032866</v>
      </c>
      <c r="K36"/>
      <c r="L36"/>
      <c r="M36"/>
      <c r="N36"/>
      <c r="O36"/>
      <c r="P36"/>
      <c r="R36" s="136"/>
    </row>
    <row r="37" spans="1:18" x14ac:dyDescent="0.35">
      <c r="C37"/>
      <c r="E37" s="33">
        <v>2040</v>
      </c>
      <c r="F37" s="41">
        <f t="shared" si="0"/>
        <v>48.28794540009384</v>
      </c>
      <c r="G37" s="41">
        <f t="shared" si="3"/>
        <v>55.164682643966131</v>
      </c>
      <c r="H37" s="41">
        <f t="shared" si="1"/>
        <v>62.979622290055943</v>
      </c>
      <c r="I37" s="41">
        <f t="shared" si="4"/>
        <v>71.855211711372391</v>
      </c>
      <c r="J37" s="41">
        <f t="shared" si="2"/>
        <v>81.929161882453855</v>
      </c>
    </row>
    <row r="38" spans="1:18" x14ac:dyDescent="0.35">
      <c r="C38"/>
      <c r="E38" s="33">
        <v>2041</v>
      </c>
      <c r="F38" s="41">
        <f t="shared" si="0"/>
        <v>48.770824854094776</v>
      </c>
      <c r="G38" s="41">
        <f t="shared" si="3"/>
        <v>55.992152883625614</v>
      </c>
      <c r="H38" s="41">
        <f t="shared" si="1"/>
        <v>64.239214735857061</v>
      </c>
      <c r="I38" s="41">
        <f t="shared" si="4"/>
        <v>73.651592004156697</v>
      </c>
      <c r="J38" s="41">
        <f t="shared" si="2"/>
        <v>84.387036738927478</v>
      </c>
    </row>
    <row r="39" spans="1:18" x14ac:dyDescent="0.35">
      <c r="C39"/>
      <c r="E39"/>
      <c r="F39"/>
      <c r="G39"/>
      <c r="H39"/>
    </row>
    <row r="40" spans="1:18" x14ac:dyDescent="0.35">
      <c r="C40"/>
      <c r="E40"/>
      <c r="F40"/>
      <c r="G40"/>
      <c r="H40"/>
    </row>
    <row r="41" spans="1:18" x14ac:dyDescent="0.35">
      <c r="C41"/>
      <c r="D41" t="s">
        <v>351</v>
      </c>
      <c r="E41"/>
      <c r="F41"/>
      <c r="G41"/>
      <c r="H41"/>
    </row>
    <row r="42" spans="1:18" x14ac:dyDescent="0.35">
      <c r="C42"/>
      <c r="E42" t="s">
        <v>343</v>
      </c>
      <c r="F42"/>
      <c r="G42"/>
      <c r="H42"/>
    </row>
    <row r="43" spans="1:18" x14ac:dyDescent="0.35">
      <c r="C43"/>
      <c r="E43" t="s">
        <v>344</v>
      </c>
      <c r="F43"/>
      <c r="G43"/>
      <c r="H43"/>
    </row>
    <row r="44" spans="1:18" x14ac:dyDescent="0.35">
      <c r="C44"/>
      <c r="E44" t="s">
        <v>345</v>
      </c>
      <c r="F44"/>
      <c r="G44"/>
      <c r="H44"/>
    </row>
    <row r="45" spans="1:18" x14ac:dyDescent="0.35">
      <c r="C45"/>
      <c r="E45" t="s">
        <v>346</v>
      </c>
      <c r="F45"/>
      <c r="G45"/>
      <c r="H45"/>
    </row>
    <row r="46" spans="1:18" x14ac:dyDescent="0.35">
      <c r="C46"/>
      <c r="E46" t="s">
        <v>347</v>
      </c>
      <c r="F46"/>
      <c r="G46"/>
      <c r="H46"/>
    </row>
    <row r="47" spans="1:18" x14ac:dyDescent="0.35">
      <c r="C47"/>
      <c r="E47" t="s">
        <v>348</v>
      </c>
      <c r="F47"/>
      <c r="G47"/>
      <c r="H47"/>
    </row>
    <row r="48" spans="1:18" x14ac:dyDescent="0.35">
      <c r="C48"/>
      <c r="E48" t="s">
        <v>349</v>
      </c>
      <c r="F48"/>
      <c r="G48"/>
      <c r="H48"/>
    </row>
    <row r="49" spans="1:8" x14ac:dyDescent="0.35">
      <c r="E49" s="83" t="s">
        <v>350</v>
      </c>
    </row>
    <row r="51" spans="1:8" x14ac:dyDescent="0.35">
      <c r="D51" t="s">
        <v>352</v>
      </c>
    </row>
    <row r="52" spans="1:8" x14ac:dyDescent="0.35">
      <c r="E52" s="83" t="s">
        <v>353</v>
      </c>
    </row>
    <row r="53" spans="1:8" x14ac:dyDescent="0.35">
      <c r="E53" s="83" t="s">
        <v>354</v>
      </c>
    </row>
    <row r="54" spans="1:8" x14ac:dyDescent="0.35">
      <c r="E54" s="83" t="s">
        <v>357</v>
      </c>
    </row>
    <row r="55" spans="1:8" x14ac:dyDescent="0.35">
      <c r="E55" s="83" t="s">
        <v>358</v>
      </c>
    </row>
    <row r="56" spans="1:8" x14ac:dyDescent="0.35">
      <c r="E56" s="83" t="s">
        <v>355</v>
      </c>
    </row>
    <row r="57" spans="1:8" x14ac:dyDescent="0.35">
      <c r="E57" s="83" t="s">
        <v>356</v>
      </c>
    </row>
    <row r="60" spans="1:8" x14ac:dyDescent="0.35">
      <c r="C60"/>
      <c r="E60"/>
      <c r="F60"/>
      <c r="G60"/>
      <c r="H60"/>
    </row>
    <row r="62" spans="1:8" x14ac:dyDescent="0.35">
      <c r="A62" s="80"/>
      <c r="B62" s="80"/>
      <c r="C62"/>
      <c r="E62"/>
      <c r="F62"/>
      <c r="G62"/>
      <c r="H62"/>
    </row>
    <row r="63" spans="1:8" x14ac:dyDescent="0.35">
      <c r="A63" s="92"/>
      <c r="B63" s="80"/>
      <c r="C63"/>
      <c r="E63"/>
      <c r="F63"/>
      <c r="G63"/>
      <c r="H63"/>
    </row>
  </sheetData>
  <mergeCells count="7">
    <mergeCell ref="L7:M7"/>
    <mergeCell ref="O7:P7"/>
    <mergeCell ref="B17:B18"/>
    <mergeCell ref="A27:B27"/>
    <mergeCell ref="D1:H1"/>
    <mergeCell ref="E6:J6"/>
    <mergeCell ref="A7:B7"/>
  </mergeCells>
  <pageMargins left="0.7" right="0.7" top="0.75" bottom="0.75" header="0.3" footer="0.3"/>
  <pageSetup scale="56"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58"/>
  <sheetViews>
    <sheetView zoomScale="80" zoomScaleNormal="80" workbookViewId="0"/>
  </sheetViews>
  <sheetFormatPr defaultRowHeight="14.5" x14ac:dyDescent="0.35"/>
  <cols>
    <col min="1" max="1" width="63.6328125" customWidth="1"/>
    <col min="2" max="2" width="73.453125" customWidth="1"/>
    <col min="3" max="3" width="44.453125" style="1" customWidth="1"/>
    <col min="5" max="5" width="9.08984375" style="26"/>
    <col min="6" max="6" width="14.453125" style="26" customWidth="1"/>
    <col min="7" max="7" width="15.453125" style="26" customWidth="1"/>
    <col min="8" max="8" width="18" style="26" customWidth="1"/>
    <col min="9" max="9" width="15.6328125" customWidth="1"/>
    <col min="16" max="16" width="12.6328125" style="135" customWidth="1"/>
  </cols>
  <sheetData>
    <row r="1" spans="1:27" ht="53.25" customHeight="1" x14ac:dyDescent="0.45">
      <c r="A1" s="123" t="s">
        <v>108</v>
      </c>
      <c r="B1" s="16"/>
      <c r="C1" s="411" t="s">
        <v>310</v>
      </c>
      <c r="D1" s="412"/>
      <c r="E1" s="412"/>
      <c r="F1" s="412"/>
      <c r="G1" s="413"/>
    </row>
    <row r="2" spans="1:27" ht="30" customHeight="1" x14ac:dyDescent="0.35">
      <c r="A2" s="130" t="s">
        <v>260</v>
      </c>
    </row>
    <row r="3" spans="1:27" ht="15" customHeight="1" x14ac:dyDescent="0.35">
      <c r="A3" s="4" t="s">
        <v>8</v>
      </c>
      <c r="B3" s="4"/>
    </row>
    <row r="4" spans="1:27" ht="15" customHeight="1" x14ac:dyDescent="0.35">
      <c r="A4" s="15" t="s">
        <v>9</v>
      </c>
      <c r="B4" s="15"/>
    </row>
    <row r="5" spans="1:27" x14ac:dyDescent="0.35">
      <c r="C5" s="1" t="s">
        <v>31</v>
      </c>
    </row>
    <row r="6" spans="1:27" x14ac:dyDescent="0.35">
      <c r="A6" s="388" t="s">
        <v>10</v>
      </c>
      <c r="B6" s="389"/>
      <c r="C6" s="3"/>
    </row>
    <row r="7" spans="1:27" ht="21" customHeight="1" x14ac:dyDescent="0.35">
      <c r="A7" s="6" t="s">
        <v>0</v>
      </c>
      <c r="B7" s="5" t="s">
        <v>119</v>
      </c>
      <c r="C7" s="3"/>
    </row>
    <row r="8" spans="1:27" ht="250.5" customHeight="1" x14ac:dyDescent="0.35">
      <c r="A8" s="6" t="s">
        <v>2</v>
      </c>
      <c r="B8" s="40" t="s">
        <v>120</v>
      </c>
      <c r="C8" s="3"/>
    </row>
    <row r="9" spans="1:27" ht="250.5" customHeight="1" x14ac:dyDescent="0.35">
      <c r="A9" s="5" t="s">
        <v>238</v>
      </c>
      <c r="B9" s="40" t="s">
        <v>264</v>
      </c>
      <c r="C9" s="3"/>
      <c r="E9" s="429" t="s">
        <v>100</v>
      </c>
      <c r="F9" s="429"/>
      <c r="G9" s="429"/>
      <c r="H9" s="429"/>
      <c r="I9" s="429"/>
    </row>
    <row r="10" spans="1:27" ht="15" thickBot="1" x14ac:dyDescent="0.4">
      <c r="A10" s="6" t="s">
        <v>1</v>
      </c>
      <c r="B10" s="5" t="s">
        <v>268</v>
      </c>
      <c r="C10" s="3" t="s">
        <v>48</v>
      </c>
      <c r="E10" s="371" t="s">
        <v>53</v>
      </c>
      <c r="F10" s="372"/>
      <c r="G10" s="372"/>
      <c r="H10" s="373"/>
      <c r="I10" s="5" t="str">
        <f>B15</f>
        <v>Not easily specified, very location specific.</v>
      </c>
      <c r="J10" t="s">
        <v>74</v>
      </c>
      <c r="P10" s="27" t="s">
        <v>76</v>
      </c>
      <c r="Q10" s="27"/>
      <c r="R10" s="27"/>
      <c r="S10" s="27"/>
      <c r="T10" s="27"/>
      <c r="U10" s="27"/>
      <c r="V10" s="27"/>
      <c r="W10" s="27"/>
      <c r="X10" s="27"/>
      <c r="Y10" s="27"/>
      <c r="Z10" s="27"/>
      <c r="AA10" s="27"/>
    </row>
    <row r="11" spans="1:27" ht="48" customHeight="1" thickBot="1" x14ac:dyDescent="0.4">
      <c r="A11" s="6" t="s">
        <v>4</v>
      </c>
      <c r="B11" s="5" t="s">
        <v>102</v>
      </c>
      <c r="C11" s="3" t="s">
        <v>3</v>
      </c>
      <c r="E11" s="37" t="s">
        <v>75</v>
      </c>
      <c r="F11" s="38" t="s">
        <v>94</v>
      </c>
      <c r="G11" s="38" t="s">
        <v>93</v>
      </c>
      <c r="H11" s="38" t="s">
        <v>90</v>
      </c>
      <c r="I11" s="38" t="s">
        <v>95</v>
      </c>
      <c r="J11" s="362" t="s">
        <v>92</v>
      </c>
      <c r="K11" s="374"/>
      <c r="L11" s="374"/>
      <c r="M11" s="374"/>
      <c r="N11" s="374"/>
      <c r="P11" s="27" t="s">
        <v>77</v>
      </c>
      <c r="Q11" s="28">
        <v>0.9</v>
      </c>
      <c r="R11" s="29">
        <v>0.8</v>
      </c>
      <c r="S11" s="29">
        <v>0.7</v>
      </c>
      <c r="T11" s="30">
        <v>0.6</v>
      </c>
      <c r="U11" s="28">
        <v>0.5</v>
      </c>
      <c r="V11" s="29">
        <v>0.4</v>
      </c>
      <c r="W11" s="29">
        <v>0.3</v>
      </c>
      <c r="X11" s="29">
        <v>0.2</v>
      </c>
      <c r="Y11" s="29">
        <v>0.1</v>
      </c>
      <c r="Z11" s="29">
        <v>0.05</v>
      </c>
      <c r="AA11" s="31">
        <v>18537</v>
      </c>
    </row>
    <row r="12" spans="1:27" ht="19.5" customHeight="1" x14ac:dyDescent="0.35">
      <c r="A12" s="12" t="s">
        <v>49</v>
      </c>
      <c r="B12" s="77" t="s">
        <v>265</v>
      </c>
      <c r="C12" s="3"/>
      <c r="E12" s="33">
        <v>2014</v>
      </c>
      <c r="F12" s="33"/>
      <c r="G12" s="33"/>
      <c r="H12" s="33"/>
      <c r="I12" s="5"/>
      <c r="J12" s="362"/>
      <c r="K12" s="374"/>
      <c r="L12" s="374"/>
      <c r="M12" s="374"/>
      <c r="N12" s="374"/>
      <c r="P12" s="27">
        <v>2011</v>
      </c>
      <c r="Q12" s="27">
        <v>1030</v>
      </c>
      <c r="R12" s="27">
        <v>1035</v>
      </c>
      <c r="S12" s="27">
        <v>1040</v>
      </c>
      <c r="T12" s="27">
        <v>1050</v>
      </c>
      <c r="U12" s="27">
        <v>1070</v>
      </c>
      <c r="V12" s="27">
        <v>1075</v>
      </c>
      <c r="W12" s="27">
        <v>1090</v>
      </c>
      <c r="X12" s="27">
        <v>1095</v>
      </c>
      <c r="Y12" s="27">
        <v>1110</v>
      </c>
      <c r="Z12" s="27">
        <v>1110</v>
      </c>
      <c r="AA12" s="27">
        <v>1.0373829999999999</v>
      </c>
    </row>
    <row r="13" spans="1:27" ht="15" customHeight="1" x14ac:dyDescent="0.35">
      <c r="A13" s="12" t="s">
        <v>50</v>
      </c>
      <c r="B13" s="77" t="s">
        <v>266</v>
      </c>
      <c r="C13" s="3"/>
      <c r="E13" s="33">
        <f>+E12+1</f>
        <v>2015</v>
      </c>
      <c r="F13" s="33"/>
      <c r="G13" s="33"/>
      <c r="H13" s="33"/>
      <c r="I13" s="5"/>
      <c r="J13" s="375" t="s">
        <v>91</v>
      </c>
      <c r="K13" s="376"/>
      <c r="L13" s="376"/>
      <c r="M13" s="376"/>
      <c r="N13" s="376"/>
      <c r="P13" s="27">
        <v>2012</v>
      </c>
      <c r="Q13" s="27">
        <v>1050</v>
      </c>
      <c r="R13" s="27">
        <v>1055</v>
      </c>
      <c r="S13" s="27">
        <v>1060</v>
      </c>
      <c r="T13" s="27">
        <v>1070</v>
      </c>
      <c r="U13" s="27">
        <v>1090</v>
      </c>
      <c r="V13" s="27">
        <v>1095</v>
      </c>
      <c r="W13" s="27">
        <v>1115</v>
      </c>
      <c r="X13" s="27">
        <v>1120</v>
      </c>
      <c r="Y13" s="27">
        <v>1125</v>
      </c>
      <c r="Z13" s="27">
        <v>1135</v>
      </c>
      <c r="AA13" s="27">
        <v>1.0321100000000001</v>
      </c>
    </row>
    <row r="14" spans="1:27" x14ac:dyDescent="0.35">
      <c r="A14" s="12" t="s">
        <v>51</v>
      </c>
      <c r="B14" s="12" t="s">
        <v>267</v>
      </c>
      <c r="C14" s="3" t="s">
        <v>52</v>
      </c>
      <c r="E14" s="33">
        <f t="shared" ref="E14:E31" si="0">+E13+1</f>
        <v>2016</v>
      </c>
      <c r="F14" s="33"/>
      <c r="G14" s="33"/>
      <c r="H14" s="33"/>
      <c r="I14" s="5"/>
      <c r="J14" s="375"/>
      <c r="K14" s="376"/>
      <c r="L14" s="376"/>
      <c r="M14" s="376"/>
      <c r="N14" s="376"/>
      <c r="P14" s="27">
        <v>2013</v>
      </c>
      <c r="Q14" s="27">
        <v>1065</v>
      </c>
      <c r="R14" s="27">
        <v>1070</v>
      </c>
      <c r="S14" s="27">
        <v>1075</v>
      </c>
      <c r="T14" s="27">
        <v>1085</v>
      </c>
      <c r="U14" s="27">
        <v>1105</v>
      </c>
      <c r="V14" s="27">
        <v>1110</v>
      </c>
      <c r="W14" s="27">
        <v>1130</v>
      </c>
      <c r="X14" s="27">
        <v>1135</v>
      </c>
      <c r="Y14" s="27">
        <v>1150</v>
      </c>
      <c r="Z14" s="27">
        <v>1150</v>
      </c>
      <c r="AA14" s="27">
        <v>1.040724</v>
      </c>
    </row>
    <row r="15" spans="1:27" ht="21.75" customHeight="1" x14ac:dyDescent="0.35">
      <c r="A15" s="12" t="s">
        <v>53</v>
      </c>
      <c r="B15" s="24" t="s">
        <v>121</v>
      </c>
      <c r="C15" s="3"/>
      <c r="E15" s="33">
        <f t="shared" si="0"/>
        <v>2017</v>
      </c>
      <c r="F15" s="33"/>
      <c r="G15" s="33"/>
      <c r="H15" s="33"/>
      <c r="I15" s="5"/>
      <c r="J15" s="375"/>
      <c r="K15" s="376"/>
      <c r="L15" s="376"/>
      <c r="M15" s="376"/>
      <c r="N15" s="376"/>
      <c r="P15" s="27">
        <v>2014</v>
      </c>
      <c r="Q15" s="27">
        <v>1080</v>
      </c>
      <c r="R15" s="27">
        <v>1085</v>
      </c>
      <c r="S15" s="27">
        <v>1090</v>
      </c>
      <c r="T15" s="27">
        <v>1100</v>
      </c>
      <c r="U15" s="27">
        <v>1120</v>
      </c>
      <c r="V15" s="27">
        <v>1125</v>
      </c>
      <c r="W15" s="27">
        <v>1145</v>
      </c>
      <c r="X15" s="27">
        <v>1150</v>
      </c>
      <c r="Y15" s="27">
        <v>1165</v>
      </c>
      <c r="Z15" s="27">
        <v>1170</v>
      </c>
      <c r="AA15" s="27">
        <v>1.040179</v>
      </c>
    </row>
    <row r="16" spans="1:27" x14ac:dyDescent="0.35">
      <c r="A16" s="21" t="s">
        <v>41</v>
      </c>
      <c r="B16" s="430" t="s">
        <v>116</v>
      </c>
      <c r="E16" s="33">
        <f t="shared" si="0"/>
        <v>2018</v>
      </c>
      <c r="F16" s="33"/>
      <c r="G16" s="33"/>
      <c r="H16" s="33"/>
      <c r="I16" s="5"/>
      <c r="J16" s="375"/>
      <c r="K16" s="376"/>
      <c r="L16" s="376"/>
      <c r="M16" s="376"/>
      <c r="N16" s="376"/>
      <c r="P16" s="27">
        <v>2015</v>
      </c>
      <c r="Q16" s="27">
        <v>1095</v>
      </c>
      <c r="R16" s="27">
        <v>1100</v>
      </c>
      <c r="S16" s="27">
        <v>1105</v>
      </c>
      <c r="T16" s="27">
        <v>1115</v>
      </c>
      <c r="U16" s="27">
        <v>1135</v>
      </c>
      <c r="V16" s="27">
        <v>1140</v>
      </c>
      <c r="W16" s="27">
        <v>1160</v>
      </c>
      <c r="X16" s="27">
        <v>1165</v>
      </c>
      <c r="Y16" s="27">
        <v>1170</v>
      </c>
      <c r="Z16" s="27">
        <v>1180</v>
      </c>
      <c r="AA16" s="27">
        <v>1.030837</v>
      </c>
    </row>
    <row r="17" spans="1:27" ht="60.75" customHeight="1" x14ac:dyDescent="0.35">
      <c r="A17" s="21" t="s">
        <v>7</v>
      </c>
      <c r="B17" s="431"/>
      <c r="C17" s="3" t="s">
        <v>21</v>
      </c>
      <c r="E17" s="33">
        <f t="shared" si="0"/>
        <v>2019</v>
      </c>
      <c r="F17" s="33"/>
      <c r="G17" s="33"/>
      <c r="H17" s="33"/>
      <c r="I17" s="5"/>
      <c r="J17" s="377"/>
      <c r="K17" s="378"/>
      <c r="L17" s="378"/>
      <c r="M17" s="378"/>
      <c r="N17" s="378"/>
      <c r="P17" s="27">
        <v>2016</v>
      </c>
      <c r="Q17" s="27">
        <v>1105</v>
      </c>
      <c r="R17" s="27">
        <v>1110</v>
      </c>
      <c r="S17" s="27">
        <v>1115</v>
      </c>
      <c r="T17" s="27">
        <v>1125</v>
      </c>
      <c r="U17" s="27">
        <v>1145</v>
      </c>
      <c r="V17" s="27">
        <v>1150</v>
      </c>
      <c r="W17" s="27">
        <v>1170</v>
      </c>
      <c r="X17" s="27">
        <v>1175</v>
      </c>
      <c r="Y17" s="27">
        <v>1190</v>
      </c>
      <c r="Z17" s="27">
        <v>1195</v>
      </c>
      <c r="AA17" s="27">
        <v>1.039301</v>
      </c>
    </row>
    <row r="18" spans="1:27" x14ac:dyDescent="0.35">
      <c r="A18" s="20" t="s">
        <v>72</v>
      </c>
      <c r="B18" s="20"/>
      <c r="C18" s="3" t="s">
        <v>73</v>
      </c>
      <c r="E18" s="33">
        <f t="shared" si="0"/>
        <v>2020</v>
      </c>
      <c r="F18" s="33"/>
      <c r="G18" s="33"/>
      <c r="H18" s="33"/>
      <c r="I18" s="5"/>
      <c r="J18" s="34" t="s">
        <v>89</v>
      </c>
      <c r="K18" s="35"/>
      <c r="L18" s="35"/>
      <c r="M18" s="35"/>
      <c r="N18" s="36"/>
      <c r="P18" s="27">
        <v>2017</v>
      </c>
      <c r="Q18" s="27">
        <v>1115</v>
      </c>
      <c r="R18" s="27">
        <v>1120</v>
      </c>
      <c r="S18" s="27">
        <v>1125</v>
      </c>
      <c r="T18" s="27">
        <v>1135</v>
      </c>
      <c r="U18" s="27">
        <v>1155</v>
      </c>
      <c r="V18" s="27">
        <v>1160</v>
      </c>
      <c r="W18" s="27">
        <v>1180</v>
      </c>
      <c r="X18" s="27">
        <v>1185</v>
      </c>
      <c r="Y18" s="27">
        <v>1195</v>
      </c>
      <c r="Z18" s="27">
        <v>1205</v>
      </c>
      <c r="AA18" s="27">
        <v>1.034632</v>
      </c>
    </row>
    <row r="19" spans="1:27" x14ac:dyDescent="0.35">
      <c r="A19" s="20" t="s">
        <v>68</v>
      </c>
      <c r="B19" s="21"/>
      <c r="C19" s="3" t="s">
        <v>69</v>
      </c>
      <c r="E19" s="33">
        <f t="shared" si="0"/>
        <v>2021</v>
      </c>
      <c r="F19" s="33"/>
      <c r="G19" s="33"/>
      <c r="H19" s="33"/>
      <c r="I19" s="5"/>
      <c r="J19" s="353"/>
      <c r="K19" s="354"/>
      <c r="L19" s="354"/>
      <c r="M19" s="354"/>
      <c r="N19" s="355"/>
      <c r="P19" s="27">
        <v>2018</v>
      </c>
      <c r="Q19" s="27">
        <v>1125</v>
      </c>
      <c r="R19" s="27">
        <v>1130</v>
      </c>
      <c r="S19" s="27">
        <v>1140</v>
      </c>
      <c r="T19" s="27">
        <v>1150</v>
      </c>
      <c r="U19" s="27">
        <v>1170</v>
      </c>
      <c r="V19" s="27">
        <v>1175</v>
      </c>
      <c r="W19" s="27">
        <v>1195</v>
      </c>
      <c r="X19" s="27">
        <v>1200</v>
      </c>
      <c r="Y19" s="27">
        <v>1215</v>
      </c>
      <c r="Z19" s="27">
        <v>1215</v>
      </c>
      <c r="AA19" s="27">
        <v>1.038462</v>
      </c>
    </row>
    <row r="20" spans="1:27" ht="21" customHeight="1" x14ac:dyDescent="0.35">
      <c r="A20" s="20" t="s">
        <v>67</v>
      </c>
      <c r="B20" s="20"/>
      <c r="C20" s="3" t="s">
        <v>70</v>
      </c>
      <c r="E20" s="33">
        <f t="shared" si="0"/>
        <v>2022</v>
      </c>
      <c r="F20" s="33"/>
      <c r="G20" s="33"/>
      <c r="H20" s="33"/>
      <c r="I20" s="5"/>
      <c r="J20" s="356"/>
      <c r="K20" s="357"/>
      <c r="L20" s="357"/>
      <c r="M20" s="357"/>
      <c r="N20" s="358"/>
      <c r="P20" s="27">
        <v>2019</v>
      </c>
      <c r="Q20" s="27">
        <v>1135</v>
      </c>
      <c r="R20" s="27">
        <v>1140</v>
      </c>
      <c r="S20" s="27">
        <v>1150</v>
      </c>
      <c r="T20" s="27">
        <v>1160</v>
      </c>
      <c r="U20" s="27">
        <v>1180</v>
      </c>
      <c r="V20" s="27">
        <v>1185</v>
      </c>
      <c r="W20" s="27">
        <v>1205</v>
      </c>
      <c r="X20" s="27">
        <v>1210</v>
      </c>
      <c r="Y20" s="27">
        <v>1225</v>
      </c>
      <c r="Z20" s="27">
        <v>1230</v>
      </c>
      <c r="AA20" s="27">
        <v>1.0381359999999999</v>
      </c>
    </row>
    <row r="21" spans="1:27" ht="48.75" customHeight="1" x14ac:dyDescent="0.35">
      <c r="A21" s="5" t="s">
        <v>98</v>
      </c>
      <c r="B21" s="78">
        <v>2015</v>
      </c>
      <c r="C21" s="3" t="s">
        <v>58</v>
      </c>
      <c r="E21" s="33">
        <f t="shared" si="0"/>
        <v>2023</v>
      </c>
      <c r="F21" s="33"/>
      <c r="G21" s="33"/>
      <c r="H21" s="33"/>
      <c r="I21" s="5"/>
      <c r="J21" s="359"/>
      <c r="K21" s="360"/>
      <c r="L21" s="360"/>
      <c r="M21" s="360"/>
      <c r="N21" s="361"/>
      <c r="P21" s="27">
        <v>2020</v>
      </c>
      <c r="Q21" s="27">
        <v>1145</v>
      </c>
      <c r="R21" s="27">
        <v>1150</v>
      </c>
      <c r="S21" s="27">
        <v>1155</v>
      </c>
      <c r="T21" s="27">
        <v>1170</v>
      </c>
      <c r="U21" s="27">
        <v>1190</v>
      </c>
      <c r="V21" s="27">
        <v>1195</v>
      </c>
      <c r="W21" s="27">
        <v>1215</v>
      </c>
      <c r="X21" s="27">
        <v>1225</v>
      </c>
      <c r="Y21" s="27">
        <v>1235</v>
      </c>
      <c r="Z21" s="27">
        <v>1240</v>
      </c>
      <c r="AA21" s="27">
        <v>1.0378149999999999</v>
      </c>
    </row>
    <row r="22" spans="1:27" s="2" customFormat="1" x14ac:dyDescent="0.35">
      <c r="A22" s="6" t="s">
        <v>5</v>
      </c>
      <c r="B22" s="22" t="s">
        <v>115</v>
      </c>
      <c r="C22" s="3" t="s">
        <v>6</v>
      </c>
      <c r="E22" s="33">
        <f t="shared" si="0"/>
        <v>2024</v>
      </c>
      <c r="F22" s="33"/>
      <c r="G22" s="33"/>
      <c r="H22" s="33"/>
      <c r="I22" s="5"/>
      <c r="P22" s="27" t="s">
        <v>78</v>
      </c>
      <c r="Q22" s="27"/>
      <c r="R22" s="27"/>
      <c r="S22" s="27"/>
      <c r="T22" s="27"/>
      <c r="U22" s="27"/>
      <c r="V22" s="27"/>
      <c r="W22" s="27"/>
      <c r="X22" s="27"/>
      <c r="Y22" s="27"/>
      <c r="Z22" s="27"/>
      <c r="AA22" s="27"/>
    </row>
    <row r="23" spans="1:27" s="2" customFormat="1" ht="34.5" customHeight="1" x14ac:dyDescent="0.35">
      <c r="A23" s="5" t="s">
        <v>55</v>
      </c>
      <c r="B23" s="23" t="s">
        <v>191</v>
      </c>
      <c r="C23" s="3" t="s">
        <v>54</v>
      </c>
      <c r="E23" s="33">
        <f t="shared" si="0"/>
        <v>2025</v>
      </c>
      <c r="F23" s="33"/>
      <c r="G23" s="33"/>
      <c r="H23" s="33"/>
      <c r="I23" s="5"/>
      <c r="J23" s="362" t="s">
        <v>96</v>
      </c>
      <c r="K23" s="363"/>
      <c r="L23" s="363"/>
      <c r="M23" s="363"/>
      <c r="N23" s="363"/>
      <c r="P23" s="27" t="s">
        <v>79</v>
      </c>
      <c r="Q23" s="27">
        <v>1030</v>
      </c>
      <c r="R23" s="27">
        <v>1035</v>
      </c>
      <c r="S23" s="27">
        <v>1035</v>
      </c>
      <c r="T23" s="27">
        <v>1035</v>
      </c>
      <c r="U23" s="27">
        <v>1045</v>
      </c>
      <c r="V23" s="27">
        <v>1050</v>
      </c>
      <c r="W23" s="27">
        <v>1055</v>
      </c>
      <c r="X23" s="27">
        <v>1055</v>
      </c>
      <c r="Y23" s="27">
        <v>1060</v>
      </c>
      <c r="Z23" s="27">
        <v>1070</v>
      </c>
      <c r="AA23" s="27">
        <v>1.014354</v>
      </c>
    </row>
    <row r="24" spans="1:27" ht="30.75" customHeight="1" x14ac:dyDescent="0.35">
      <c r="A24" s="5" t="s">
        <v>56</v>
      </c>
      <c r="B24" s="22" t="s">
        <v>116</v>
      </c>
      <c r="C24" s="3" t="s">
        <v>57</v>
      </c>
      <c r="E24" s="33">
        <f t="shared" si="0"/>
        <v>2026</v>
      </c>
      <c r="F24" s="33"/>
      <c r="G24" s="33"/>
      <c r="H24" s="33"/>
      <c r="I24" s="5"/>
      <c r="J24" s="362"/>
      <c r="K24" s="363"/>
      <c r="L24" s="363"/>
      <c r="M24" s="363"/>
      <c r="N24" s="363"/>
      <c r="P24" s="27" t="s">
        <v>80</v>
      </c>
      <c r="Q24" s="27">
        <v>1040</v>
      </c>
      <c r="R24" s="27">
        <v>1045</v>
      </c>
      <c r="S24" s="27">
        <v>1045</v>
      </c>
      <c r="T24" s="27">
        <v>1045</v>
      </c>
      <c r="U24" s="27">
        <v>1055</v>
      </c>
      <c r="V24" s="27">
        <v>1060</v>
      </c>
      <c r="W24" s="27">
        <v>1065</v>
      </c>
      <c r="X24" s="27">
        <v>1065</v>
      </c>
      <c r="Y24" s="27">
        <v>1070</v>
      </c>
      <c r="Z24" s="27">
        <v>1080</v>
      </c>
      <c r="AA24" s="27">
        <v>1.0142180000000001</v>
      </c>
    </row>
    <row r="25" spans="1:27" s="2" customFormat="1" x14ac:dyDescent="0.35">
      <c r="A25" s="18"/>
      <c r="B25" s="19"/>
      <c r="C25" s="3"/>
      <c r="E25" s="33">
        <f t="shared" si="0"/>
        <v>2027</v>
      </c>
      <c r="F25" s="33"/>
      <c r="G25" s="33"/>
      <c r="H25" s="33"/>
      <c r="I25" s="5"/>
      <c r="J25" s="362"/>
      <c r="K25" s="363"/>
      <c r="L25" s="363"/>
      <c r="M25" s="363"/>
      <c r="N25" s="363"/>
      <c r="P25" s="27" t="s">
        <v>81</v>
      </c>
      <c r="Q25" s="27">
        <v>1050</v>
      </c>
      <c r="R25" s="27">
        <v>1055</v>
      </c>
      <c r="S25" s="27">
        <v>1055</v>
      </c>
      <c r="T25" s="27">
        <v>1055</v>
      </c>
      <c r="U25" s="27">
        <v>1065</v>
      </c>
      <c r="V25" s="27">
        <v>1070</v>
      </c>
      <c r="W25" s="27">
        <v>1075</v>
      </c>
      <c r="X25" s="27">
        <v>1075</v>
      </c>
      <c r="Y25" s="27">
        <v>1080</v>
      </c>
      <c r="Z25" s="27">
        <v>1095</v>
      </c>
      <c r="AA25" s="27">
        <v>1.0140849999999999</v>
      </c>
    </row>
    <row r="26" spans="1:27" x14ac:dyDescent="0.35">
      <c r="A26" s="387" t="s">
        <v>71</v>
      </c>
      <c r="B26" s="387"/>
      <c r="E26" s="33">
        <f t="shared" si="0"/>
        <v>2028</v>
      </c>
      <c r="F26" s="33"/>
      <c r="G26" s="33"/>
      <c r="H26" s="33"/>
      <c r="I26" s="5"/>
      <c r="P26" s="27" t="s">
        <v>82</v>
      </c>
      <c r="Q26" s="27">
        <v>1055</v>
      </c>
      <c r="R26" s="27">
        <v>1060</v>
      </c>
      <c r="S26" s="27">
        <v>1060</v>
      </c>
      <c r="T26" s="27">
        <v>1060</v>
      </c>
      <c r="U26" s="27">
        <v>1070</v>
      </c>
      <c r="V26" s="27">
        <v>1075</v>
      </c>
      <c r="W26" s="27">
        <v>1080</v>
      </c>
      <c r="X26" s="27">
        <v>1080</v>
      </c>
      <c r="Y26" s="27">
        <v>1085</v>
      </c>
      <c r="Z26" s="27">
        <v>1095</v>
      </c>
      <c r="AA26" s="27">
        <v>1.014019</v>
      </c>
    </row>
    <row r="27" spans="1:27" x14ac:dyDescent="0.35">
      <c r="A27" s="5" t="s">
        <v>28</v>
      </c>
      <c r="B27" s="5"/>
      <c r="E27" s="33">
        <f t="shared" si="0"/>
        <v>2029</v>
      </c>
      <c r="F27" s="33"/>
      <c r="G27" s="33"/>
      <c r="H27" s="33"/>
      <c r="I27" s="5"/>
      <c r="P27" s="27" t="s">
        <v>83</v>
      </c>
      <c r="Q27" s="27">
        <v>1060</v>
      </c>
      <c r="R27" s="27">
        <v>1065</v>
      </c>
      <c r="S27" s="27">
        <v>1065</v>
      </c>
      <c r="T27" s="27">
        <v>1065</v>
      </c>
      <c r="U27" s="27">
        <v>1075</v>
      </c>
      <c r="V27" s="27">
        <v>1080</v>
      </c>
      <c r="W27" s="27">
        <v>1085</v>
      </c>
      <c r="X27" s="27">
        <v>1085</v>
      </c>
      <c r="Y27" s="27">
        <v>1090</v>
      </c>
      <c r="Z27" s="27">
        <v>1110</v>
      </c>
      <c r="AA27" s="27">
        <v>1.0139530000000001</v>
      </c>
    </row>
    <row r="28" spans="1:27" x14ac:dyDescent="0.35">
      <c r="A28" s="5" t="s">
        <v>29</v>
      </c>
      <c r="B28" s="5"/>
      <c r="E28" s="33">
        <f t="shared" si="0"/>
        <v>2030</v>
      </c>
      <c r="F28" s="33"/>
      <c r="G28" s="33"/>
      <c r="H28" s="33"/>
      <c r="I28" s="5"/>
      <c r="P28" s="27" t="s">
        <v>84</v>
      </c>
      <c r="Q28" s="27">
        <v>1065</v>
      </c>
      <c r="R28" s="27">
        <v>1070</v>
      </c>
      <c r="S28" s="27">
        <v>1070</v>
      </c>
      <c r="T28" s="27">
        <v>1070</v>
      </c>
      <c r="U28" s="27">
        <v>1080</v>
      </c>
      <c r="V28" s="27">
        <v>1085</v>
      </c>
      <c r="W28" s="27">
        <v>1090</v>
      </c>
      <c r="X28" s="27">
        <v>1090</v>
      </c>
      <c r="Y28" s="27">
        <v>1100</v>
      </c>
      <c r="Z28" s="27">
        <v>1110</v>
      </c>
      <c r="AA28" s="27">
        <v>1.018519</v>
      </c>
    </row>
    <row r="29" spans="1:27" ht="39.75" customHeight="1" x14ac:dyDescent="0.35">
      <c r="A29" s="5" t="s">
        <v>30</v>
      </c>
      <c r="B29" s="23"/>
      <c r="C29" s="1" t="s">
        <v>43</v>
      </c>
      <c r="E29" s="33">
        <f t="shared" si="0"/>
        <v>2031</v>
      </c>
      <c r="F29" s="33"/>
      <c r="G29" s="33"/>
      <c r="H29" s="33"/>
      <c r="I29" s="5"/>
      <c r="P29" s="27" t="s">
        <v>85</v>
      </c>
      <c r="Q29" s="27">
        <v>1075</v>
      </c>
      <c r="R29" s="27">
        <v>1080</v>
      </c>
      <c r="S29" s="27">
        <v>1080</v>
      </c>
      <c r="T29" s="27">
        <v>1080</v>
      </c>
      <c r="U29" s="27">
        <v>1090</v>
      </c>
      <c r="V29" s="27">
        <v>1095</v>
      </c>
      <c r="W29" s="27">
        <v>1100</v>
      </c>
      <c r="X29" s="27">
        <v>1100</v>
      </c>
      <c r="Y29" s="27">
        <v>1105</v>
      </c>
      <c r="Z29" s="27">
        <v>1120</v>
      </c>
      <c r="AA29" s="27">
        <v>1.0137609999999999</v>
      </c>
    </row>
    <row r="30" spans="1:27" x14ac:dyDescent="0.35">
      <c r="A30" s="5" t="s">
        <v>44</v>
      </c>
      <c r="B30" s="5"/>
      <c r="E30" s="33">
        <f t="shared" si="0"/>
        <v>2032</v>
      </c>
      <c r="F30" s="33"/>
      <c r="G30" s="33"/>
      <c r="H30" s="33"/>
      <c r="I30" s="5"/>
      <c r="P30" s="27" t="s">
        <v>86</v>
      </c>
      <c r="Q30" s="27">
        <v>1080</v>
      </c>
      <c r="R30" s="27">
        <v>1085</v>
      </c>
      <c r="S30" s="27">
        <v>1085</v>
      </c>
      <c r="T30" s="27">
        <v>1085</v>
      </c>
      <c r="U30" s="27">
        <v>1095</v>
      </c>
      <c r="V30" s="27">
        <v>1100</v>
      </c>
      <c r="W30" s="27">
        <v>1105</v>
      </c>
      <c r="X30" s="27">
        <v>1105</v>
      </c>
      <c r="Y30" s="27">
        <v>1110</v>
      </c>
      <c r="Z30" s="27">
        <v>1120</v>
      </c>
      <c r="AA30" s="27">
        <v>1.0136989999999999</v>
      </c>
    </row>
    <row r="31" spans="1:27" x14ac:dyDescent="0.35">
      <c r="A31" s="5" t="s">
        <v>47</v>
      </c>
      <c r="B31" s="5"/>
      <c r="E31" s="33">
        <f t="shared" si="0"/>
        <v>2033</v>
      </c>
      <c r="F31" s="33"/>
      <c r="G31" s="33"/>
      <c r="H31" s="33"/>
      <c r="I31" s="5"/>
      <c r="P31" s="27" t="s">
        <v>87</v>
      </c>
      <c r="Q31" s="27">
        <v>1085</v>
      </c>
      <c r="R31" s="27">
        <v>1090</v>
      </c>
      <c r="S31" s="27">
        <v>1090</v>
      </c>
      <c r="T31" s="27">
        <v>1090</v>
      </c>
      <c r="U31" s="27">
        <v>1100</v>
      </c>
      <c r="V31" s="27">
        <v>1105</v>
      </c>
      <c r="W31" s="27">
        <v>1110</v>
      </c>
      <c r="X31" s="27">
        <v>1110</v>
      </c>
      <c r="Y31" s="27">
        <v>1115</v>
      </c>
      <c r="Z31" s="27">
        <v>1125</v>
      </c>
      <c r="AA31" s="27">
        <v>1.013636</v>
      </c>
    </row>
    <row r="32" spans="1:27" x14ac:dyDescent="0.35">
      <c r="A32" s="5" t="s">
        <v>45</v>
      </c>
      <c r="B32" s="5"/>
      <c r="P32" s="27" t="s">
        <v>88</v>
      </c>
      <c r="Q32" s="27">
        <v>1090</v>
      </c>
      <c r="R32" s="27">
        <v>1095</v>
      </c>
      <c r="S32" s="27">
        <v>1095</v>
      </c>
      <c r="T32" s="27">
        <v>1095</v>
      </c>
      <c r="U32" s="27">
        <v>1105</v>
      </c>
      <c r="V32" s="27">
        <v>1110</v>
      </c>
      <c r="W32" s="27">
        <v>1115</v>
      </c>
      <c r="X32" s="27">
        <v>1115</v>
      </c>
      <c r="Y32" s="27">
        <v>1120</v>
      </c>
      <c r="Z32" s="27">
        <v>1130</v>
      </c>
      <c r="AA32" s="27">
        <v>1.0135749999999999</v>
      </c>
    </row>
    <row r="33" spans="1:16" x14ac:dyDescent="0.35">
      <c r="A33" s="5" t="s">
        <v>46</v>
      </c>
      <c r="B33" s="5"/>
      <c r="E33" s="32"/>
      <c r="F33" s="32"/>
      <c r="G33" s="32"/>
      <c r="H33" s="32"/>
      <c r="I33" s="2"/>
    </row>
    <row r="34" spans="1:16" s="2" customFormat="1" x14ac:dyDescent="0.35">
      <c r="A34" s="93"/>
      <c r="B34" s="94"/>
      <c r="C34" s="3"/>
      <c r="E34" s="26"/>
      <c r="F34" s="26"/>
      <c r="G34" s="26"/>
      <c r="H34" s="26"/>
      <c r="I34"/>
      <c r="P34" s="136"/>
    </row>
    <row r="35" spans="1:16" x14ac:dyDescent="0.35">
      <c r="A35" s="80"/>
      <c r="B35" s="80"/>
    </row>
    <row r="58" spans="1:2" x14ac:dyDescent="0.35">
      <c r="A58" s="92"/>
      <c r="B58" s="80"/>
    </row>
  </sheetData>
  <mergeCells count="10">
    <mergeCell ref="C1:G1"/>
    <mergeCell ref="J19:N21"/>
    <mergeCell ref="J23:N25"/>
    <mergeCell ref="A26:B26"/>
    <mergeCell ref="A6:B6"/>
    <mergeCell ref="E9:I9"/>
    <mergeCell ref="E10:H10"/>
    <mergeCell ref="J11:N12"/>
    <mergeCell ref="J13:N17"/>
    <mergeCell ref="B16:B17"/>
  </mergeCell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58"/>
  <sheetViews>
    <sheetView zoomScale="80" zoomScaleNormal="80" workbookViewId="0"/>
  </sheetViews>
  <sheetFormatPr defaultRowHeight="14.5" x14ac:dyDescent="0.35"/>
  <cols>
    <col min="1" max="1" width="63.6328125" customWidth="1"/>
    <col min="2" max="2" width="73.453125" customWidth="1"/>
    <col min="3" max="3" width="44.453125" style="1" customWidth="1"/>
    <col min="5" max="5" width="9.08984375" style="26"/>
    <col min="6" max="6" width="14.453125" style="26" customWidth="1"/>
    <col min="7" max="7" width="15.453125" style="26" customWidth="1"/>
    <col min="8" max="8" width="18" style="26" customWidth="1"/>
    <col min="9" max="9" width="15.6328125" customWidth="1"/>
    <col min="16" max="16" width="11.453125" style="135" customWidth="1"/>
  </cols>
  <sheetData>
    <row r="1" spans="1:27" ht="52.5" customHeight="1" x14ac:dyDescent="0.45">
      <c r="A1" s="123" t="s">
        <v>292</v>
      </c>
      <c r="B1" s="16"/>
      <c r="C1" s="137"/>
      <c r="D1" s="137"/>
      <c r="E1" s="137"/>
      <c r="F1" s="137"/>
      <c r="G1" s="137"/>
    </row>
    <row r="2" spans="1:27" ht="29.25" customHeight="1" x14ac:dyDescent="0.35">
      <c r="A2" s="130" t="s">
        <v>260</v>
      </c>
    </row>
    <row r="3" spans="1:27" ht="15" customHeight="1" x14ac:dyDescent="0.35">
      <c r="A3" s="4" t="s">
        <v>8</v>
      </c>
      <c r="B3" s="4"/>
    </row>
    <row r="4" spans="1:27" ht="15" customHeight="1" x14ac:dyDescent="0.35">
      <c r="A4" s="15" t="s">
        <v>9</v>
      </c>
      <c r="B4" s="15"/>
    </row>
    <row r="5" spans="1:27" x14ac:dyDescent="0.35">
      <c r="C5" s="1" t="s">
        <v>31</v>
      </c>
    </row>
    <row r="6" spans="1:27" x14ac:dyDescent="0.35">
      <c r="A6" s="388" t="s">
        <v>10</v>
      </c>
      <c r="B6" s="389"/>
      <c r="C6" s="3"/>
    </row>
    <row r="7" spans="1:27" ht="21" customHeight="1" x14ac:dyDescent="0.35">
      <c r="A7" s="6" t="s">
        <v>0</v>
      </c>
      <c r="B7" s="5" t="s">
        <v>301</v>
      </c>
      <c r="C7" s="3"/>
    </row>
    <row r="8" spans="1:27" ht="285" customHeight="1" x14ac:dyDescent="0.35">
      <c r="A8" s="6" t="s">
        <v>2</v>
      </c>
      <c r="B8" s="127" t="s">
        <v>272</v>
      </c>
      <c r="C8" s="3"/>
    </row>
    <row r="9" spans="1:27" ht="285.75" customHeight="1" x14ac:dyDescent="0.35">
      <c r="A9" s="5" t="s">
        <v>257</v>
      </c>
      <c r="B9" s="127" t="s">
        <v>303</v>
      </c>
      <c r="C9" s="3"/>
      <c r="E9" s="429" t="s">
        <v>100</v>
      </c>
      <c r="F9" s="429"/>
      <c r="G9" s="429"/>
      <c r="H9" s="429"/>
      <c r="I9" s="429"/>
    </row>
    <row r="10" spans="1:27" ht="15" thickBot="1" x14ac:dyDescent="0.4">
      <c r="A10" s="6" t="s">
        <v>1</v>
      </c>
      <c r="B10" s="5" t="s">
        <v>269</v>
      </c>
      <c r="C10" s="3" t="s">
        <v>48</v>
      </c>
      <c r="E10" s="371" t="s">
        <v>53</v>
      </c>
      <c r="F10" s="372"/>
      <c r="G10" s="372"/>
      <c r="H10" s="373"/>
      <c r="I10" s="5" t="str">
        <f>B15</f>
        <v>14 MVA (Wilder)</v>
      </c>
      <c r="J10" t="s">
        <v>74</v>
      </c>
      <c r="P10" s="27" t="s">
        <v>76</v>
      </c>
      <c r="Q10" s="27"/>
      <c r="R10" s="27"/>
      <c r="S10" s="27"/>
      <c r="T10" s="27"/>
      <c r="U10" s="27"/>
      <c r="V10" s="27"/>
      <c r="W10" s="27"/>
      <c r="X10" s="27"/>
      <c r="Y10" s="27"/>
      <c r="Z10" s="27"/>
      <c r="AA10" s="27"/>
    </row>
    <row r="11" spans="1:27" ht="48" customHeight="1" thickBot="1" x14ac:dyDescent="0.4">
      <c r="A11" s="6" t="s">
        <v>4</v>
      </c>
      <c r="B11" s="5" t="s">
        <v>102</v>
      </c>
      <c r="C11" s="3" t="s">
        <v>3</v>
      </c>
      <c r="E11" s="37" t="s">
        <v>75</v>
      </c>
      <c r="F11" s="38" t="s">
        <v>94</v>
      </c>
      <c r="G11" s="38" t="s">
        <v>93</v>
      </c>
      <c r="H11" s="38" t="s">
        <v>90</v>
      </c>
      <c r="I11" s="38" t="s">
        <v>95</v>
      </c>
      <c r="J11" s="362" t="s">
        <v>92</v>
      </c>
      <c r="K11" s="374"/>
      <c r="L11" s="374"/>
      <c r="M11" s="374"/>
      <c r="N11" s="374"/>
      <c r="P11" s="27" t="s">
        <v>77</v>
      </c>
      <c r="Q11" s="28">
        <v>0.9</v>
      </c>
      <c r="R11" s="29">
        <v>0.8</v>
      </c>
      <c r="S11" s="29">
        <v>0.7</v>
      </c>
      <c r="T11" s="30">
        <v>0.6</v>
      </c>
      <c r="U11" s="28">
        <v>0.5</v>
      </c>
      <c r="V11" s="29">
        <v>0.4</v>
      </c>
      <c r="W11" s="29">
        <v>0.3</v>
      </c>
      <c r="X11" s="29">
        <v>0.2</v>
      </c>
      <c r="Y11" s="29">
        <v>0.1</v>
      </c>
      <c r="Z11" s="29">
        <v>0.05</v>
      </c>
      <c r="AA11" s="31">
        <v>18537</v>
      </c>
    </row>
    <row r="12" spans="1:27" ht="19.5" customHeight="1" x14ac:dyDescent="0.35">
      <c r="A12" s="12" t="s">
        <v>49</v>
      </c>
      <c r="B12" s="12" t="s">
        <v>112</v>
      </c>
      <c r="C12" s="3"/>
      <c r="E12" s="33">
        <v>2014</v>
      </c>
      <c r="F12" s="33"/>
      <c r="G12" s="33"/>
      <c r="H12" s="33"/>
      <c r="I12" s="5"/>
      <c r="J12" s="362"/>
      <c r="K12" s="374"/>
      <c r="L12" s="374"/>
      <c r="M12" s="374"/>
      <c r="N12" s="374"/>
      <c r="P12" s="27">
        <v>2011</v>
      </c>
      <c r="Q12" s="27">
        <v>1030</v>
      </c>
      <c r="R12" s="27">
        <v>1035</v>
      </c>
      <c r="S12" s="27">
        <v>1040</v>
      </c>
      <c r="T12" s="27">
        <v>1050</v>
      </c>
      <c r="U12" s="27">
        <v>1070</v>
      </c>
      <c r="V12" s="27">
        <v>1075</v>
      </c>
      <c r="W12" s="27">
        <v>1090</v>
      </c>
      <c r="X12" s="27">
        <v>1095</v>
      </c>
      <c r="Y12" s="27">
        <v>1110</v>
      </c>
      <c r="Z12" s="27">
        <v>1110</v>
      </c>
      <c r="AA12" s="27">
        <v>1.0373829999999999</v>
      </c>
    </row>
    <row r="13" spans="1:27" ht="15" customHeight="1" x14ac:dyDescent="0.35">
      <c r="A13" s="12" t="s">
        <v>50</v>
      </c>
      <c r="B13" s="12"/>
      <c r="C13" s="3"/>
      <c r="E13" s="33">
        <f>+E12+1</f>
        <v>2015</v>
      </c>
      <c r="F13" s="33"/>
      <c r="G13" s="33"/>
      <c r="H13" s="33"/>
      <c r="I13" s="5"/>
      <c r="J13" s="375" t="s">
        <v>91</v>
      </c>
      <c r="K13" s="376"/>
      <c r="L13" s="376"/>
      <c r="M13" s="376"/>
      <c r="N13" s="376"/>
      <c r="P13" s="27">
        <v>2012</v>
      </c>
      <c r="Q13" s="27">
        <v>1050</v>
      </c>
      <c r="R13" s="27">
        <v>1055</v>
      </c>
      <c r="S13" s="27">
        <v>1060</v>
      </c>
      <c r="T13" s="27">
        <v>1070</v>
      </c>
      <c r="U13" s="27">
        <v>1090</v>
      </c>
      <c r="V13" s="27">
        <v>1095</v>
      </c>
      <c r="W13" s="27">
        <v>1115</v>
      </c>
      <c r="X13" s="27">
        <v>1120</v>
      </c>
      <c r="Y13" s="27">
        <v>1125</v>
      </c>
      <c r="Z13" s="27">
        <v>1135</v>
      </c>
      <c r="AA13" s="27">
        <v>1.0321100000000001</v>
      </c>
    </row>
    <row r="14" spans="1:27" x14ac:dyDescent="0.35">
      <c r="A14" s="12" t="s">
        <v>51</v>
      </c>
      <c r="B14" s="12"/>
      <c r="C14" s="3" t="s">
        <v>52</v>
      </c>
      <c r="E14" s="33">
        <f t="shared" ref="E14:E31" si="0">+E13+1</f>
        <v>2016</v>
      </c>
      <c r="F14" s="33"/>
      <c r="G14" s="33"/>
      <c r="H14" s="33"/>
      <c r="I14" s="5"/>
      <c r="J14" s="375"/>
      <c r="K14" s="376"/>
      <c r="L14" s="376"/>
      <c r="M14" s="376"/>
      <c r="N14" s="376"/>
      <c r="P14" s="27">
        <v>2013</v>
      </c>
      <c r="Q14" s="27">
        <v>1065</v>
      </c>
      <c r="R14" s="27">
        <v>1070</v>
      </c>
      <c r="S14" s="27">
        <v>1075</v>
      </c>
      <c r="T14" s="27">
        <v>1085</v>
      </c>
      <c r="U14" s="27">
        <v>1105</v>
      </c>
      <c r="V14" s="27">
        <v>1110</v>
      </c>
      <c r="W14" s="27">
        <v>1130</v>
      </c>
      <c r="X14" s="27">
        <v>1135</v>
      </c>
      <c r="Y14" s="27">
        <v>1150</v>
      </c>
      <c r="Z14" s="27">
        <v>1150</v>
      </c>
      <c r="AA14" s="27">
        <v>1.040724</v>
      </c>
    </row>
    <row r="15" spans="1:27" ht="21.75" customHeight="1" x14ac:dyDescent="0.35">
      <c r="A15" s="12" t="s">
        <v>53</v>
      </c>
      <c r="B15" s="24" t="s">
        <v>113</v>
      </c>
      <c r="C15" s="3"/>
      <c r="E15" s="33">
        <f t="shared" si="0"/>
        <v>2017</v>
      </c>
      <c r="F15" s="33"/>
      <c r="G15" s="33"/>
      <c r="H15" s="33"/>
      <c r="I15" s="5"/>
      <c r="J15" s="375"/>
      <c r="K15" s="376"/>
      <c r="L15" s="376"/>
      <c r="M15" s="376"/>
      <c r="N15" s="376"/>
      <c r="P15" s="27">
        <v>2014</v>
      </c>
      <c r="Q15" s="27">
        <v>1080</v>
      </c>
      <c r="R15" s="27">
        <v>1085</v>
      </c>
      <c r="S15" s="27">
        <v>1090</v>
      </c>
      <c r="T15" s="27">
        <v>1100</v>
      </c>
      <c r="U15" s="27">
        <v>1120</v>
      </c>
      <c r="V15" s="27">
        <v>1125</v>
      </c>
      <c r="W15" s="27">
        <v>1145</v>
      </c>
      <c r="X15" s="27">
        <v>1150</v>
      </c>
      <c r="Y15" s="27">
        <v>1165</v>
      </c>
      <c r="Z15" s="27">
        <v>1170</v>
      </c>
      <c r="AA15" s="27">
        <v>1.040179</v>
      </c>
    </row>
    <row r="16" spans="1:27" x14ac:dyDescent="0.35">
      <c r="A16" s="20" t="s">
        <v>41</v>
      </c>
      <c r="B16" s="467" t="s">
        <v>116</v>
      </c>
      <c r="E16" s="33">
        <f t="shared" si="0"/>
        <v>2018</v>
      </c>
      <c r="F16" s="33"/>
      <c r="G16" s="33"/>
      <c r="H16" s="33"/>
      <c r="I16" s="5"/>
      <c r="J16" s="375"/>
      <c r="K16" s="376"/>
      <c r="L16" s="376"/>
      <c r="M16" s="376"/>
      <c r="N16" s="376"/>
      <c r="P16" s="27">
        <v>2015</v>
      </c>
      <c r="Q16" s="27">
        <v>1095</v>
      </c>
      <c r="R16" s="27">
        <v>1100</v>
      </c>
      <c r="S16" s="27">
        <v>1105</v>
      </c>
      <c r="T16" s="27">
        <v>1115</v>
      </c>
      <c r="U16" s="27">
        <v>1135</v>
      </c>
      <c r="V16" s="27">
        <v>1140</v>
      </c>
      <c r="W16" s="27">
        <v>1160</v>
      </c>
      <c r="X16" s="27">
        <v>1165</v>
      </c>
      <c r="Y16" s="27">
        <v>1170</v>
      </c>
      <c r="Z16" s="27">
        <v>1180</v>
      </c>
      <c r="AA16" s="27">
        <v>1.030837</v>
      </c>
    </row>
    <row r="17" spans="1:27" ht="72" customHeight="1" x14ac:dyDescent="0.35">
      <c r="A17" s="20" t="s">
        <v>7</v>
      </c>
      <c r="B17" s="468"/>
      <c r="C17" s="3" t="s">
        <v>21</v>
      </c>
      <c r="E17" s="33">
        <f t="shared" si="0"/>
        <v>2019</v>
      </c>
      <c r="F17" s="33"/>
      <c r="G17" s="33"/>
      <c r="H17" s="33"/>
      <c r="I17" s="5"/>
      <c r="J17" s="377"/>
      <c r="K17" s="378"/>
      <c r="L17" s="378"/>
      <c r="M17" s="378"/>
      <c r="N17" s="378"/>
      <c r="P17" s="27">
        <v>2016</v>
      </c>
      <c r="Q17" s="27">
        <v>1105</v>
      </c>
      <c r="R17" s="27">
        <v>1110</v>
      </c>
      <c r="S17" s="27">
        <v>1115</v>
      </c>
      <c r="T17" s="27">
        <v>1125</v>
      </c>
      <c r="U17" s="27">
        <v>1145</v>
      </c>
      <c r="V17" s="27">
        <v>1150</v>
      </c>
      <c r="W17" s="27">
        <v>1170</v>
      </c>
      <c r="X17" s="27">
        <v>1175</v>
      </c>
      <c r="Y17" s="27">
        <v>1190</v>
      </c>
      <c r="Z17" s="27">
        <v>1195</v>
      </c>
      <c r="AA17" s="27">
        <v>1.039301</v>
      </c>
    </row>
    <row r="18" spans="1:27" x14ac:dyDescent="0.35">
      <c r="A18" s="20" t="s">
        <v>72</v>
      </c>
      <c r="B18" s="20"/>
      <c r="C18" s="3" t="s">
        <v>73</v>
      </c>
      <c r="E18" s="33">
        <f t="shared" si="0"/>
        <v>2020</v>
      </c>
      <c r="F18" s="33"/>
      <c r="G18" s="33"/>
      <c r="H18" s="33"/>
      <c r="I18" s="5"/>
      <c r="J18" s="34" t="s">
        <v>89</v>
      </c>
      <c r="K18" s="35"/>
      <c r="L18" s="35"/>
      <c r="M18" s="35"/>
      <c r="N18" s="36"/>
      <c r="P18" s="27">
        <v>2017</v>
      </c>
      <c r="Q18" s="27">
        <v>1115</v>
      </c>
      <c r="R18" s="27">
        <v>1120</v>
      </c>
      <c r="S18" s="27">
        <v>1125</v>
      </c>
      <c r="T18" s="27">
        <v>1135</v>
      </c>
      <c r="U18" s="27">
        <v>1155</v>
      </c>
      <c r="V18" s="27">
        <v>1160</v>
      </c>
      <c r="W18" s="27">
        <v>1180</v>
      </c>
      <c r="X18" s="27">
        <v>1185</v>
      </c>
      <c r="Y18" s="27">
        <v>1195</v>
      </c>
      <c r="Z18" s="27">
        <v>1205</v>
      </c>
      <c r="AA18" s="27">
        <v>1.034632</v>
      </c>
    </row>
    <row r="19" spans="1:27" x14ac:dyDescent="0.35">
      <c r="A19" s="20" t="s">
        <v>68</v>
      </c>
      <c r="B19" s="21">
        <v>8</v>
      </c>
      <c r="C19" s="3" t="s">
        <v>69</v>
      </c>
      <c r="E19" s="33">
        <f t="shared" si="0"/>
        <v>2021</v>
      </c>
      <c r="F19" s="33"/>
      <c r="G19" s="33"/>
      <c r="H19" s="33"/>
      <c r="I19" s="5"/>
      <c r="J19" s="353"/>
      <c r="K19" s="354"/>
      <c r="L19" s="354"/>
      <c r="M19" s="354"/>
      <c r="N19" s="355"/>
      <c r="P19" s="27">
        <v>2018</v>
      </c>
      <c r="Q19" s="27">
        <v>1125</v>
      </c>
      <c r="R19" s="27">
        <v>1130</v>
      </c>
      <c r="S19" s="27">
        <v>1140</v>
      </c>
      <c r="T19" s="27">
        <v>1150</v>
      </c>
      <c r="U19" s="27">
        <v>1170</v>
      </c>
      <c r="V19" s="27">
        <v>1175</v>
      </c>
      <c r="W19" s="27">
        <v>1195</v>
      </c>
      <c r="X19" s="27">
        <v>1200</v>
      </c>
      <c r="Y19" s="27">
        <v>1215</v>
      </c>
      <c r="Z19" s="27">
        <v>1215</v>
      </c>
      <c r="AA19" s="27">
        <v>1.038462</v>
      </c>
    </row>
    <row r="20" spans="1:27" ht="21" customHeight="1" x14ac:dyDescent="0.35">
      <c r="A20" s="20" t="s">
        <v>67</v>
      </c>
      <c r="B20" s="20" t="s">
        <v>114</v>
      </c>
      <c r="C20" s="3" t="s">
        <v>70</v>
      </c>
      <c r="E20" s="33">
        <f t="shared" si="0"/>
        <v>2022</v>
      </c>
      <c r="F20" s="33"/>
      <c r="G20" s="33"/>
      <c r="H20" s="33"/>
      <c r="I20" s="5"/>
      <c r="J20" s="356"/>
      <c r="K20" s="357"/>
      <c r="L20" s="357"/>
      <c r="M20" s="357"/>
      <c r="N20" s="358"/>
      <c r="P20" s="27">
        <v>2019</v>
      </c>
      <c r="Q20" s="27">
        <v>1135</v>
      </c>
      <c r="R20" s="27">
        <v>1140</v>
      </c>
      <c r="S20" s="27">
        <v>1150</v>
      </c>
      <c r="T20" s="27">
        <v>1160</v>
      </c>
      <c r="U20" s="27">
        <v>1180</v>
      </c>
      <c r="V20" s="27">
        <v>1185</v>
      </c>
      <c r="W20" s="27">
        <v>1205</v>
      </c>
      <c r="X20" s="27">
        <v>1210</v>
      </c>
      <c r="Y20" s="27">
        <v>1225</v>
      </c>
      <c r="Z20" s="27">
        <v>1230</v>
      </c>
      <c r="AA20" s="27">
        <v>1.0381359999999999</v>
      </c>
    </row>
    <row r="21" spans="1:27" ht="48.75" customHeight="1" x14ac:dyDescent="0.35">
      <c r="A21" s="5" t="s">
        <v>98</v>
      </c>
      <c r="B21" s="78" t="s">
        <v>271</v>
      </c>
      <c r="C21" s="3" t="s">
        <v>58</v>
      </c>
      <c r="E21" s="33">
        <f t="shared" si="0"/>
        <v>2023</v>
      </c>
      <c r="F21" s="33"/>
      <c r="G21" s="33"/>
      <c r="H21" s="33"/>
      <c r="I21" s="5"/>
      <c r="J21" s="359"/>
      <c r="K21" s="360"/>
      <c r="L21" s="360"/>
      <c r="M21" s="360"/>
      <c r="N21" s="361"/>
      <c r="P21" s="27">
        <v>2020</v>
      </c>
      <c r="Q21" s="27">
        <v>1145</v>
      </c>
      <c r="R21" s="27">
        <v>1150</v>
      </c>
      <c r="S21" s="27">
        <v>1155</v>
      </c>
      <c r="T21" s="27">
        <v>1170</v>
      </c>
      <c r="U21" s="27">
        <v>1190</v>
      </c>
      <c r="V21" s="27">
        <v>1195</v>
      </c>
      <c r="W21" s="27">
        <v>1215</v>
      </c>
      <c r="X21" s="27">
        <v>1225</v>
      </c>
      <c r="Y21" s="27">
        <v>1235</v>
      </c>
      <c r="Z21" s="27">
        <v>1240</v>
      </c>
      <c r="AA21" s="27">
        <v>1.0378149999999999</v>
      </c>
    </row>
    <row r="22" spans="1:27" s="2" customFormat="1" x14ac:dyDescent="0.35">
      <c r="A22" s="6" t="s">
        <v>5</v>
      </c>
      <c r="B22" s="22" t="s">
        <v>270</v>
      </c>
      <c r="C22" s="3" t="s">
        <v>6</v>
      </c>
      <c r="E22" s="33">
        <f t="shared" si="0"/>
        <v>2024</v>
      </c>
      <c r="F22" s="33"/>
      <c r="G22" s="33"/>
      <c r="H22" s="33"/>
      <c r="I22" s="5"/>
      <c r="P22" s="27" t="s">
        <v>78</v>
      </c>
      <c r="Q22" s="27"/>
      <c r="R22" s="27"/>
      <c r="S22" s="27"/>
      <c r="T22" s="27"/>
      <c r="U22" s="27"/>
      <c r="V22" s="27"/>
      <c r="W22" s="27"/>
      <c r="X22" s="27"/>
      <c r="Y22" s="27"/>
      <c r="Z22" s="27"/>
      <c r="AA22" s="27"/>
    </row>
    <row r="23" spans="1:27" s="2" customFormat="1" ht="34.5" customHeight="1" x14ac:dyDescent="0.35">
      <c r="A23" s="5" t="s">
        <v>55</v>
      </c>
      <c r="B23" s="23" t="s">
        <v>191</v>
      </c>
      <c r="C23" s="3" t="s">
        <v>54</v>
      </c>
      <c r="E23" s="33">
        <f t="shared" si="0"/>
        <v>2025</v>
      </c>
      <c r="F23" s="33"/>
      <c r="G23" s="33"/>
      <c r="H23" s="33"/>
      <c r="I23" s="5"/>
      <c r="J23" s="362" t="s">
        <v>96</v>
      </c>
      <c r="K23" s="363"/>
      <c r="L23" s="363"/>
      <c r="M23" s="363"/>
      <c r="N23" s="363"/>
      <c r="P23" s="27" t="s">
        <v>79</v>
      </c>
      <c r="Q23" s="27">
        <v>1030</v>
      </c>
      <c r="R23" s="27">
        <v>1035</v>
      </c>
      <c r="S23" s="27">
        <v>1035</v>
      </c>
      <c r="T23" s="27">
        <v>1035</v>
      </c>
      <c r="U23" s="27">
        <v>1045</v>
      </c>
      <c r="V23" s="27">
        <v>1050</v>
      </c>
      <c r="W23" s="27">
        <v>1055</v>
      </c>
      <c r="X23" s="27">
        <v>1055</v>
      </c>
      <c r="Y23" s="27">
        <v>1060</v>
      </c>
      <c r="Z23" s="27">
        <v>1070</v>
      </c>
      <c r="AA23" s="27">
        <v>1.014354</v>
      </c>
    </row>
    <row r="24" spans="1:27" ht="30.75" customHeight="1" x14ac:dyDescent="0.35">
      <c r="A24" s="5" t="s">
        <v>56</v>
      </c>
      <c r="B24" s="22" t="s">
        <v>116</v>
      </c>
      <c r="C24" s="3" t="s">
        <v>57</v>
      </c>
      <c r="E24" s="33">
        <f t="shared" si="0"/>
        <v>2026</v>
      </c>
      <c r="F24" s="33"/>
      <c r="G24" s="33"/>
      <c r="H24" s="33"/>
      <c r="I24" s="5"/>
      <c r="J24" s="362"/>
      <c r="K24" s="363"/>
      <c r="L24" s="363"/>
      <c r="M24" s="363"/>
      <c r="N24" s="363"/>
      <c r="P24" s="27" t="s">
        <v>80</v>
      </c>
      <c r="Q24" s="27">
        <v>1040</v>
      </c>
      <c r="R24" s="27">
        <v>1045</v>
      </c>
      <c r="S24" s="27">
        <v>1045</v>
      </c>
      <c r="T24" s="27">
        <v>1045</v>
      </c>
      <c r="U24" s="27">
        <v>1055</v>
      </c>
      <c r="V24" s="27">
        <v>1060</v>
      </c>
      <c r="W24" s="27">
        <v>1065</v>
      </c>
      <c r="X24" s="27">
        <v>1065</v>
      </c>
      <c r="Y24" s="27">
        <v>1070</v>
      </c>
      <c r="Z24" s="27">
        <v>1080</v>
      </c>
      <c r="AA24" s="27">
        <v>1.0142180000000001</v>
      </c>
    </row>
    <row r="25" spans="1:27" s="2" customFormat="1" x14ac:dyDescent="0.35">
      <c r="A25" s="18"/>
      <c r="B25" s="19"/>
      <c r="C25" s="3"/>
      <c r="E25" s="33">
        <f t="shared" si="0"/>
        <v>2027</v>
      </c>
      <c r="F25" s="33"/>
      <c r="G25" s="33"/>
      <c r="H25" s="33"/>
      <c r="I25" s="5"/>
      <c r="J25" s="362"/>
      <c r="K25" s="363"/>
      <c r="L25" s="363"/>
      <c r="M25" s="363"/>
      <c r="N25" s="363"/>
      <c r="P25" s="27" t="s">
        <v>81</v>
      </c>
      <c r="Q25" s="27">
        <v>1050</v>
      </c>
      <c r="R25" s="27">
        <v>1055</v>
      </c>
      <c r="S25" s="27">
        <v>1055</v>
      </c>
      <c r="T25" s="27">
        <v>1055</v>
      </c>
      <c r="U25" s="27">
        <v>1065</v>
      </c>
      <c r="V25" s="27">
        <v>1070</v>
      </c>
      <c r="W25" s="27">
        <v>1075</v>
      </c>
      <c r="X25" s="27">
        <v>1075</v>
      </c>
      <c r="Y25" s="27">
        <v>1080</v>
      </c>
      <c r="Z25" s="27">
        <v>1095</v>
      </c>
      <c r="AA25" s="27">
        <v>1.0140849999999999</v>
      </c>
    </row>
    <row r="26" spans="1:27" x14ac:dyDescent="0.35">
      <c r="A26" s="387" t="s">
        <v>71</v>
      </c>
      <c r="B26" s="387"/>
      <c r="E26" s="33">
        <f t="shared" si="0"/>
        <v>2028</v>
      </c>
      <c r="F26" s="33"/>
      <c r="G26" s="33"/>
      <c r="H26" s="33"/>
      <c r="I26" s="5"/>
      <c r="P26" s="27" t="s">
        <v>82</v>
      </c>
      <c r="Q26" s="27">
        <v>1055</v>
      </c>
      <c r="R26" s="27">
        <v>1060</v>
      </c>
      <c r="S26" s="27">
        <v>1060</v>
      </c>
      <c r="T26" s="27">
        <v>1060</v>
      </c>
      <c r="U26" s="27">
        <v>1070</v>
      </c>
      <c r="V26" s="27">
        <v>1075</v>
      </c>
      <c r="W26" s="27">
        <v>1080</v>
      </c>
      <c r="X26" s="27">
        <v>1080</v>
      </c>
      <c r="Y26" s="27">
        <v>1085</v>
      </c>
      <c r="Z26" s="27">
        <v>1095</v>
      </c>
      <c r="AA26" s="27">
        <v>1.014019</v>
      </c>
    </row>
    <row r="27" spans="1:27" x14ac:dyDescent="0.35">
      <c r="A27" s="5" t="s">
        <v>28</v>
      </c>
      <c r="B27" s="5"/>
      <c r="E27" s="33">
        <f t="shared" si="0"/>
        <v>2029</v>
      </c>
      <c r="F27" s="33"/>
      <c r="G27" s="33"/>
      <c r="H27" s="33"/>
      <c r="I27" s="5"/>
      <c r="P27" s="27" t="s">
        <v>83</v>
      </c>
      <c r="Q27" s="27">
        <v>1060</v>
      </c>
      <c r="R27" s="27">
        <v>1065</v>
      </c>
      <c r="S27" s="27">
        <v>1065</v>
      </c>
      <c r="T27" s="27">
        <v>1065</v>
      </c>
      <c r="U27" s="27">
        <v>1075</v>
      </c>
      <c r="V27" s="27">
        <v>1080</v>
      </c>
      <c r="W27" s="27">
        <v>1085</v>
      </c>
      <c r="X27" s="27">
        <v>1085</v>
      </c>
      <c r="Y27" s="27">
        <v>1090</v>
      </c>
      <c r="Z27" s="27">
        <v>1110</v>
      </c>
      <c r="AA27" s="27">
        <v>1.0139530000000001</v>
      </c>
    </row>
    <row r="28" spans="1:27" x14ac:dyDescent="0.35">
      <c r="A28" s="5" t="s">
        <v>29</v>
      </c>
      <c r="B28" s="5"/>
      <c r="E28" s="33">
        <f t="shared" si="0"/>
        <v>2030</v>
      </c>
      <c r="F28" s="33"/>
      <c r="G28" s="33"/>
      <c r="H28" s="33"/>
      <c r="I28" s="5"/>
      <c r="P28" s="27" t="s">
        <v>84</v>
      </c>
      <c r="Q28" s="27">
        <v>1065</v>
      </c>
      <c r="R28" s="27">
        <v>1070</v>
      </c>
      <c r="S28" s="27">
        <v>1070</v>
      </c>
      <c r="T28" s="27">
        <v>1070</v>
      </c>
      <c r="U28" s="27">
        <v>1080</v>
      </c>
      <c r="V28" s="27">
        <v>1085</v>
      </c>
      <c r="W28" s="27">
        <v>1090</v>
      </c>
      <c r="X28" s="27">
        <v>1090</v>
      </c>
      <c r="Y28" s="27">
        <v>1100</v>
      </c>
      <c r="Z28" s="27">
        <v>1110</v>
      </c>
      <c r="AA28" s="27">
        <v>1.018519</v>
      </c>
    </row>
    <row r="29" spans="1:27" ht="39.75" customHeight="1" x14ac:dyDescent="0.35">
      <c r="A29" s="5" t="s">
        <v>30</v>
      </c>
      <c r="B29" s="23"/>
      <c r="C29" s="1" t="s">
        <v>43</v>
      </c>
      <c r="E29" s="33">
        <f t="shared" si="0"/>
        <v>2031</v>
      </c>
      <c r="F29" s="33"/>
      <c r="G29" s="33"/>
      <c r="H29" s="33"/>
      <c r="I29" s="5"/>
      <c r="P29" s="27" t="s">
        <v>85</v>
      </c>
      <c r="Q29" s="27">
        <v>1075</v>
      </c>
      <c r="R29" s="27">
        <v>1080</v>
      </c>
      <c r="S29" s="27">
        <v>1080</v>
      </c>
      <c r="T29" s="27">
        <v>1080</v>
      </c>
      <c r="U29" s="27">
        <v>1090</v>
      </c>
      <c r="V29" s="27">
        <v>1095</v>
      </c>
      <c r="W29" s="27">
        <v>1100</v>
      </c>
      <c r="X29" s="27">
        <v>1100</v>
      </c>
      <c r="Y29" s="27">
        <v>1105</v>
      </c>
      <c r="Z29" s="27">
        <v>1120</v>
      </c>
      <c r="AA29" s="27">
        <v>1.0137609999999999</v>
      </c>
    </row>
    <row r="30" spans="1:27" x14ac:dyDescent="0.35">
      <c r="A30" s="5" t="s">
        <v>44</v>
      </c>
      <c r="B30" s="5"/>
      <c r="E30" s="33">
        <f t="shared" si="0"/>
        <v>2032</v>
      </c>
      <c r="F30" s="33"/>
      <c r="G30" s="33"/>
      <c r="H30" s="33"/>
      <c r="I30" s="5"/>
      <c r="P30" s="27" t="s">
        <v>86</v>
      </c>
      <c r="Q30" s="27">
        <v>1080</v>
      </c>
      <c r="R30" s="27">
        <v>1085</v>
      </c>
      <c r="S30" s="27">
        <v>1085</v>
      </c>
      <c r="T30" s="27">
        <v>1085</v>
      </c>
      <c r="U30" s="27">
        <v>1095</v>
      </c>
      <c r="V30" s="27">
        <v>1100</v>
      </c>
      <c r="W30" s="27">
        <v>1105</v>
      </c>
      <c r="X30" s="27">
        <v>1105</v>
      </c>
      <c r="Y30" s="27">
        <v>1110</v>
      </c>
      <c r="Z30" s="27">
        <v>1120</v>
      </c>
      <c r="AA30" s="27">
        <v>1.0136989999999999</v>
      </c>
    </row>
    <row r="31" spans="1:27" x14ac:dyDescent="0.35">
      <c r="A31" s="5" t="s">
        <v>47</v>
      </c>
      <c r="B31" s="5"/>
      <c r="E31" s="33">
        <f t="shared" si="0"/>
        <v>2033</v>
      </c>
      <c r="F31" s="33"/>
      <c r="G31" s="33"/>
      <c r="H31" s="33"/>
      <c r="I31" s="5"/>
      <c r="P31" s="27" t="s">
        <v>87</v>
      </c>
      <c r="Q31" s="27">
        <v>1085</v>
      </c>
      <c r="R31" s="27">
        <v>1090</v>
      </c>
      <c r="S31" s="27">
        <v>1090</v>
      </c>
      <c r="T31" s="27">
        <v>1090</v>
      </c>
      <c r="U31" s="27">
        <v>1100</v>
      </c>
      <c r="V31" s="27">
        <v>1105</v>
      </c>
      <c r="W31" s="27">
        <v>1110</v>
      </c>
      <c r="X31" s="27">
        <v>1110</v>
      </c>
      <c r="Y31" s="27">
        <v>1115</v>
      </c>
      <c r="Z31" s="27">
        <v>1125</v>
      </c>
      <c r="AA31" s="27">
        <v>1.013636</v>
      </c>
    </row>
    <row r="32" spans="1:27" x14ac:dyDescent="0.35">
      <c r="A32" s="5" t="s">
        <v>45</v>
      </c>
      <c r="B32" s="5"/>
      <c r="P32" s="27" t="s">
        <v>88</v>
      </c>
      <c r="Q32" s="27">
        <v>1090</v>
      </c>
      <c r="R32" s="27">
        <v>1095</v>
      </c>
      <c r="S32" s="27">
        <v>1095</v>
      </c>
      <c r="T32" s="27">
        <v>1095</v>
      </c>
      <c r="U32" s="27">
        <v>1105</v>
      </c>
      <c r="V32" s="27">
        <v>1110</v>
      </c>
      <c r="W32" s="27">
        <v>1115</v>
      </c>
      <c r="X32" s="27">
        <v>1115</v>
      </c>
      <c r="Y32" s="27">
        <v>1120</v>
      </c>
      <c r="Z32" s="27">
        <v>1130</v>
      </c>
      <c r="AA32" s="27">
        <v>1.0135749999999999</v>
      </c>
    </row>
    <row r="33" spans="1:16" x14ac:dyDescent="0.35">
      <c r="A33" s="5" t="s">
        <v>46</v>
      </c>
      <c r="B33" s="5"/>
      <c r="E33" s="32"/>
      <c r="F33" s="32"/>
      <c r="G33" s="32"/>
      <c r="H33" s="32"/>
      <c r="I33" s="2"/>
    </row>
    <row r="34" spans="1:16" s="2" customFormat="1" x14ac:dyDescent="0.35">
      <c r="A34" s="93"/>
      <c r="B34" s="94"/>
      <c r="C34" s="3"/>
      <c r="E34" s="26"/>
      <c r="F34" s="26"/>
      <c r="G34" s="26"/>
      <c r="H34" s="26"/>
      <c r="I34"/>
      <c r="P34" s="136"/>
    </row>
    <row r="35" spans="1:16" x14ac:dyDescent="0.35">
      <c r="A35" s="80"/>
      <c r="B35" s="80"/>
    </row>
    <row r="58" spans="1:2" x14ac:dyDescent="0.35">
      <c r="A58" s="92"/>
      <c r="B58" s="80"/>
    </row>
  </sheetData>
  <mergeCells count="9">
    <mergeCell ref="J19:N21"/>
    <mergeCell ref="J23:N25"/>
    <mergeCell ref="A26:B26"/>
    <mergeCell ref="A6:B6"/>
    <mergeCell ref="E9:I9"/>
    <mergeCell ref="E10:H10"/>
    <mergeCell ref="J11:N12"/>
    <mergeCell ref="J13:N17"/>
    <mergeCell ref="B16:B17"/>
  </mergeCells>
  <pageMargins left="0.7" right="0.7" top="0.75" bottom="0.75" header="0.3" footer="0.3"/>
  <pageSetup orientation="portrait" verticalDpi="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57"/>
  <sheetViews>
    <sheetView zoomScale="80" zoomScaleNormal="80" workbookViewId="0"/>
  </sheetViews>
  <sheetFormatPr defaultRowHeight="14.5" x14ac:dyDescent="0.35"/>
  <cols>
    <col min="1" max="1" width="63.6328125" customWidth="1"/>
    <col min="2" max="2" width="73.453125" customWidth="1"/>
    <col min="3" max="3" width="44.453125" style="1" customWidth="1"/>
    <col min="5" max="5" width="9.08984375" style="26"/>
    <col min="6" max="6" width="14.453125" style="26" customWidth="1"/>
    <col min="7" max="7" width="15.453125" style="26" customWidth="1"/>
    <col min="8" max="8" width="18" style="26" customWidth="1"/>
    <col min="9" max="9" width="15.6328125" customWidth="1"/>
    <col min="16" max="16" width="12.08984375" style="135" customWidth="1"/>
  </cols>
  <sheetData>
    <row r="1" spans="1:27" ht="36.75" customHeight="1" x14ac:dyDescent="0.45">
      <c r="A1" s="123" t="s">
        <v>109</v>
      </c>
      <c r="B1" s="16"/>
    </row>
    <row r="3" spans="1:27" ht="15" customHeight="1" x14ac:dyDescent="0.35">
      <c r="A3" s="4" t="s">
        <v>8</v>
      </c>
      <c r="B3" s="4"/>
    </row>
    <row r="4" spans="1:27" ht="15" customHeight="1" x14ac:dyDescent="0.35">
      <c r="A4" s="15" t="s">
        <v>9</v>
      </c>
      <c r="B4" s="15"/>
    </row>
    <row r="5" spans="1:27" x14ac:dyDescent="0.35">
      <c r="C5" s="1" t="s">
        <v>31</v>
      </c>
    </row>
    <row r="6" spans="1:27" x14ac:dyDescent="0.35">
      <c r="A6" s="388" t="s">
        <v>10</v>
      </c>
      <c r="B6" s="389"/>
      <c r="C6" s="3"/>
    </row>
    <row r="7" spans="1:27" ht="21" customHeight="1" x14ac:dyDescent="0.35">
      <c r="A7" s="6" t="s">
        <v>0</v>
      </c>
      <c r="B7" s="5" t="s">
        <v>109</v>
      </c>
      <c r="C7" s="3"/>
    </row>
    <row r="8" spans="1:27" ht="123" customHeight="1" x14ac:dyDescent="0.35">
      <c r="A8" s="6" t="s">
        <v>2</v>
      </c>
      <c r="B8" s="42" t="s">
        <v>122</v>
      </c>
      <c r="C8" s="3"/>
      <c r="E8" s="429" t="s">
        <v>100</v>
      </c>
      <c r="F8" s="429"/>
      <c r="G8" s="429"/>
      <c r="H8" s="429"/>
      <c r="I8" s="429"/>
    </row>
    <row r="9" spans="1:27" ht="15" thickBot="1" x14ac:dyDescent="0.4">
      <c r="A9" s="6" t="s">
        <v>1</v>
      </c>
      <c r="B9" s="5" t="s">
        <v>111</v>
      </c>
      <c r="C9" s="3" t="s">
        <v>48</v>
      </c>
      <c r="E9" s="371" t="s">
        <v>53</v>
      </c>
      <c r="F9" s="372"/>
      <c r="G9" s="372"/>
      <c r="H9" s="373"/>
      <c r="I9" s="5" t="str">
        <f>B14</f>
        <v>28 MW</v>
      </c>
      <c r="J9" t="s">
        <v>74</v>
      </c>
      <c r="P9" s="27" t="s">
        <v>76</v>
      </c>
      <c r="Q9" s="27"/>
      <c r="R9" s="27"/>
      <c r="S9" s="27"/>
      <c r="T9" s="27"/>
      <c r="U9" s="27"/>
      <c r="V9" s="27"/>
      <c r="W9" s="27"/>
      <c r="X9" s="27"/>
      <c r="Y9" s="27"/>
      <c r="Z9" s="27"/>
      <c r="AA9" s="27"/>
    </row>
    <row r="10" spans="1:27" ht="48" customHeight="1" thickBot="1" x14ac:dyDescent="0.4">
      <c r="A10" s="6" t="s">
        <v>4</v>
      </c>
      <c r="B10" s="5" t="s">
        <v>102</v>
      </c>
      <c r="C10" s="3" t="s">
        <v>3</v>
      </c>
      <c r="E10" s="37" t="s">
        <v>75</v>
      </c>
      <c r="F10" s="38" t="s">
        <v>94</v>
      </c>
      <c r="G10" s="38" t="s">
        <v>93</v>
      </c>
      <c r="H10" s="38" t="s">
        <v>90</v>
      </c>
      <c r="I10" s="38" t="s">
        <v>95</v>
      </c>
      <c r="J10" s="362" t="s">
        <v>92</v>
      </c>
      <c r="K10" s="374"/>
      <c r="L10" s="374"/>
      <c r="M10" s="374"/>
      <c r="N10" s="374"/>
      <c r="P10" s="27" t="s">
        <v>77</v>
      </c>
      <c r="Q10" s="28">
        <v>0.9</v>
      </c>
      <c r="R10" s="29">
        <v>0.8</v>
      </c>
      <c r="S10" s="29">
        <v>0.7</v>
      </c>
      <c r="T10" s="30">
        <v>0.6</v>
      </c>
      <c r="U10" s="28">
        <v>0.5</v>
      </c>
      <c r="V10" s="29">
        <v>0.4</v>
      </c>
      <c r="W10" s="29">
        <v>0.3</v>
      </c>
      <c r="X10" s="29">
        <v>0.2</v>
      </c>
      <c r="Y10" s="29">
        <v>0.1</v>
      </c>
      <c r="Z10" s="29">
        <v>0.05</v>
      </c>
      <c r="AA10" s="31">
        <v>18537</v>
      </c>
    </row>
    <row r="11" spans="1:27" ht="19.5" customHeight="1" x14ac:dyDescent="0.35">
      <c r="A11" s="12" t="s">
        <v>49</v>
      </c>
      <c r="B11" s="12" t="s">
        <v>123</v>
      </c>
      <c r="C11" s="3"/>
      <c r="E11" s="33">
        <v>2012</v>
      </c>
      <c r="F11" s="33"/>
      <c r="G11" s="33"/>
      <c r="H11" s="33"/>
      <c r="I11" s="5"/>
      <c r="J11" s="362"/>
      <c r="K11" s="374"/>
      <c r="L11" s="374"/>
      <c r="M11" s="374"/>
      <c r="N11" s="374"/>
      <c r="P11" s="27">
        <v>2011</v>
      </c>
      <c r="Q11" s="27">
        <v>1030</v>
      </c>
      <c r="R11" s="27">
        <v>1035</v>
      </c>
      <c r="S11" s="27">
        <v>1040</v>
      </c>
      <c r="T11" s="27">
        <v>1050</v>
      </c>
      <c r="U11" s="27">
        <v>1070</v>
      </c>
      <c r="V11" s="27">
        <v>1075</v>
      </c>
      <c r="W11" s="27">
        <v>1090</v>
      </c>
      <c r="X11" s="27">
        <v>1095</v>
      </c>
      <c r="Y11" s="27">
        <v>1110</v>
      </c>
      <c r="Z11" s="27">
        <v>1110</v>
      </c>
      <c r="AA11" s="27">
        <v>1.0373829999999999</v>
      </c>
    </row>
    <row r="12" spans="1:27" ht="15" customHeight="1" x14ac:dyDescent="0.35">
      <c r="A12" s="12" t="s">
        <v>50</v>
      </c>
      <c r="B12" s="12" t="s">
        <v>124</v>
      </c>
      <c r="C12" s="3"/>
      <c r="E12" s="33">
        <v>2013</v>
      </c>
      <c r="F12" s="33"/>
      <c r="G12" s="33"/>
      <c r="H12" s="33"/>
      <c r="I12" s="5"/>
      <c r="J12" s="375" t="s">
        <v>91</v>
      </c>
      <c r="K12" s="376"/>
      <c r="L12" s="376"/>
      <c r="M12" s="376"/>
      <c r="N12" s="376"/>
      <c r="P12" s="27">
        <v>2012</v>
      </c>
      <c r="Q12" s="27">
        <v>1050</v>
      </c>
      <c r="R12" s="27">
        <v>1055</v>
      </c>
      <c r="S12" s="27">
        <v>1060</v>
      </c>
      <c r="T12" s="27">
        <v>1070</v>
      </c>
      <c r="U12" s="27">
        <v>1090</v>
      </c>
      <c r="V12" s="27">
        <v>1095</v>
      </c>
      <c r="W12" s="27">
        <v>1115</v>
      </c>
      <c r="X12" s="27">
        <v>1120</v>
      </c>
      <c r="Y12" s="27">
        <v>1125</v>
      </c>
      <c r="Z12" s="27">
        <v>1135</v>
      </c>
      <c r="AA12" s="27">
        <v>1.0321100000000001</v>
      </c>
    </row>
    <row r="13" spans="1:27" x14ac:dyDescent="0.35">
      <c r="A13" s="12" t="s">
        <v>51</v>
      </c>
      <c r="B13" s="12"/>
      <c r="C13" s="3" t="s">
        <v>52</v>
      </c>
      <c r="E13" s="33">
        <v>2014</v>
      </c>
      <c r="F13" s="33"/>
      <c r="G13" s="33"/>
      <c r="H13" s="33"/>
      <c r="I13" s="5"/>
      <c r="J13" s="375"/>
      <c r="K13" s="376"/>
      <c r="L13" s="376"/>
      <c r="M13" s="376"/>
      <c r="N13" s="376"/>
      <c r="P13" s="27">
        <v>2013</v>
      </c>
      <c r="Q13" s="27">
        <v>1065</v>
      </c>
      <c r="R13" s="27">
        <v>1070</v>
      </c>
      <c r="S13" s="27">
        <v>1075</v>
      </c>
      <c r="T13" s="27">
        <v>1085</v>
      </c>
      <c r="U13" s="27">
        <v>1105</v>
      </c>
      <c r="V13" s="27">
        <v>1110</v>
      </c>
      <c r="W13" s="27">
        <v>1130</v>
      </c>
      <c r="X13" s="27">
        <v>1135</v>
      </c>
      <c r="Y13" s="27">
        <v>1150</v>
      </c>
      <c r="Z13" s="27">
        <v>1150</v>
      </c>
      <c r="AA13" s="27">
        <v>1.040724</v>
      </c>
    </row>
    <row r="14" spans="1:27" ht="21.75" customHeight="1" x14ac:dyDescent="0.35">
      <c r="A14" s="12" t="s">
        <v>53</v>
      </c>
      <c r="B14" s="24" t="s">
        <v>125</v>
      </c>
      <c r="C14" s="3"/>
      <c r="E14" s="33">
        <v>2015</v>
      </c>
      <c r="F14" s="33"/>
      <c r="G14" s="33"/>
      <c r="H14" s="33"/>
      <c r="I14" s="5"/>
      <c r="J14" s="375"/>
      <c r="K14" s="376"/>
      <c r="L14" s="376"/>
      <c r="M14" s="376"/>
      <c r="N14" s="376"/>
      <c r="P14" s="27">
        <v>2014</v>
      </c>
      <c r="Q14" s="27">
        <v>1080</v>
      </c>
      <c r="R14" s="27">
        <v>1085</v>
      </c>
      <c r="S14" s="27">
        <v>1090</v>
      </c>
      <c r="T14" s="27">
        <v>1100</v>
      </c>
      <c r="U14" s="27">
        <v>1120</v>
      </c>
      <c r="V14" s="27">
        <v>1125</v>
      </c>
      <c r="W14" s="27">
        <v>1145</v>
      </c>
      <c r="X14" s="27">
        <v>1150</v>
      </c>
      <c r="Y14" s="27">
        <v>1165</v>
      </c>
      <c r="Z14" s="27">
        <v>1170</v>
      </c>
      <c r="AA14" s="27">
        <v>1.040179</v>
      </c>
    </row>
    <row r="15" spans="1:27" x14ac:dyDescent="0.35">
      <c r="A15" s="17" t="s">
        <v>41</v>
      </c>
      <c r="B15" s="469" t="s">
        <v>97</v>
      </c>
      <c r="E15" s="33">
        <v>2016</v>
      </c>
      <c r="F15" s="33"/>
      <c r="G15" s="33"/>
      <c r="H15" s="33"/>
      <c r="I15" s="5"/>
      <c r="J15" s="375"/>
      <c r="K15" s="376"/>
      <c r="L15" s="376"/>
      <c r="M15" s="376"/>
      <c r="N15" s="376"/>
      <c r="P15" s="27">
        <v>2015</v>
      </c>
      <c r="Q15" s="27">
        <v>1095</v>
      </c>
      <c r="R15" s="27">
        <v>1100</v>
      </c>
      <c r="S15" s="27">
        <v>1105</v>
      </c>
      <c r="T15" s="27">
        <v>1115</v>
      </c>
      <c r="U15" s="27">
        <v>1135</v>
      </c>
      <c r="V15" s="27">
        <v>1140</v>
      </c>
      <c r="W15" s="27">
        <v>1160</v>
      </c>
      <c r="X15" s="27">
        <v>1165</v>
      </c>
      <c r="Y15" s="27">
        <v>1170</v>
      </c>
      <c r="Z15" s="27">
        <v>1180</v>
      </c>
      <c r="AA15" s="27">
        <v>1.030837</v>
      </c>
    </row>
    <row r="16" spans="1:27" ht="60.75" customHeight="1" x14ac:dyDescent="0.35">
      <c r="A16" s="17" t="s">
        <v>7</v>
      </c>
      <c r="B16" s="470"/>
      <c r="C16" s="3" t="s">
        <v>21</v>
      </c>
      <c r="E16" s="33">
        <v>2017</v>
      </c>
      <c r="F16" s="33"/>
      <c r="G16" s="33"/>
      <c r="H16" s="33"/>
      <c r="I16" s="5"/>
      <c r="J16" s="377"/>
      <c r="K16" s="378"/>
      <c r="L16" s="378"/>
      <c r="M16" s="378"/>
      <c r="N16" s="378"/>
      <c r="P16" s="27">
        <v>2016</v>
      </c>
      <c r="Q16" s="27">
        <v>1105</v>
      </c>
      <c r="R16" s="27">
        <v>1110</v>
      </c>
      <c r="S16" s="27">
        <v>1115</v>
      </c>
      <c r="T16" s="27">
        <v>1125</v>
      </c>
      <c r="U16" s="27">
        <v>1145</v>
      </c>
      <c r="V16" s="27">
        <v>1150</v>
      </c>
      <c r="W16" s="27">
        <v>1170</v>
      </c>
      <c r="X16" s="27">
        <v>1175</v>
      </c>
      <c r="Y16" s="27">
        <v>1190</v>
      </c>
      <c r="Z16" s="27">
        <v>1195</v>
      </c>
      <c r="AA16" s="27">
        <v>1.039301</v>
      </c>
    </row>
    <row r="17" spans="1:27" x14ac:dyDescent="0.35">
      <c r="A17" s="20" t="s">
        <v>72</v>
      </c>
      <c r="B17" s="20"/>
      <c r="C17" s="3" t="s">
        <v>73</v>
      </c>
      <c r="E17" s="33">
        <v>2018</v>
      </c>
      <c r="F17" s="33"/>
      <c r="G17" s="33"/>
      <c r="H17" s="33"/>
      <c r="I17" s="5"/>
      <c r="J17" s="34" t="s">
        <v>89</v>
      </c>
      <c r="K17" s="35"/>
      <c r="L17" s="35"/>
      <c r="M17" s="35"/>
      <c r="N17" s="36"/>
      <c r="P17" s="27">
        <v>2017</v>
      </c>
      <c r="Q17" s="27">
        <v>1115</v>
      </c>
      <c r="R17" s="27">
        <v>1120</v>
      </c>
      <c r="S17" s="27">
        <v>1125</v>
      </c>
      <c r="T17" s="27">
        <v>1135</v>
      </c>
      <c r="U17" s="27">
        <v>1155</v>
      </c>
      <c r="V17" s="27">
        <v>1160</v>
      </c>
      <c r="W17" s="27">
        <v>1180</v>
      </c>
      <c r="X17" s="27">
        <v>1185</v>
      </c>
      <c r="Y17" s="27">
        <v>1195</v>
      </c>
      <c r="Z17" s="27">
        <v>1205</v>
      </c>
      <c r="AA17" s="27">
        <v>1.034632</v>
      </c>
    </row>
    <row r="18" spans="1:27" x14ac:dyDescent="0.35">
      <c r="A18" s="20" t="s">
        <v>68</v>
      </c>
      <c r="B18" s="21"/>
      <c r="C18" s="3" t="s">
        <v>69</v>
      </c>
      <c r="E18" s="33">
        <v>2019</v>
      </c>
      <c r="F18" s="33"/>
      <c r="G18" s="33"/>
      <c r="H18" s="33"/>
      <c r="I18" s="5"/>
      <c r="J18" s="353"/>
      <c r="K18" s="354"/>
      <c r="L18" s="354"/>
      <c r="M18" s="354"/>
      <c r="N18" s="355"/>
      <c r="P18" s="27">
        <v>2018</v>
      </c>
      <c r="Q18" s="27">
        <v>1125</v>
      </c>
      <c r="R18" s="27">
        <v>1130</v>
      </c>
      <c r="S18" s="27">
        <v>1140</v>
      </c>
      <c r="T18" s="27">
        <v>1150</v>
      </c>
      <c r="U18" s="27">
        <v>1170</v>
      </c>
      <c r="V18" s="27">
        <v>1175</v>
      </c>
      <c r="W18" s="27">
        <v>1195</v>
      </c>
      <c r="X18" s="27">
        <v>1200</v>
      </c>
      <c r="Y18" s="27">
        <v>1215</v>
      </c>
      <c r="Z18" s="27">
        <v>1215</v>
      </c>
      <c r="AA18" s="27">
        <v>1.038462</v>
      </c>
    </row>
    <row r="19" spans="1:27" ht="21" customHeight="1" x14ac:dyDescent="0.35">
      <c r="A19" s="20" t="s">
        <v>67</v>
      </c>
      <c r="B19" s="20"/>
      <c r="C19" s="3" t="s">
        <v>70</v>
      </c>
      <c r="E19" s="33">
        <v>2020</v>
      </c>
      <c r="F19" s="33"/>
      <c r="G19" s="33"/>
      <c r="H19" s="33"/>
      <c r="I19" s="5"/>
      <c r="J19" s="356"/>
      <c r="K19" s="357"/>
      <c r="L19" s="357"/>
      <c r="M19" s="357"/>
      <c r="N19" s="358"/>
      <c r="P19" s="27">
        <v>2019</v>
      </c>
      <c r="Q19" s="27">
        <v>1135</v>
      </c>
      <c r="R19" s="27">
        <v>1140</v>
      </c>
      <c r="S19" s="27">
        <v>1150</v>
      </c>
      <c r="T19" s="27">
        <v>1160</v>
      </c>
      <c r="U19" s="27">
        <v>1180</v>
      </c>
      <c r="V19" s="27">
        <v>1185</v>
      </c>
      <c r="W19" s="27">
        <v>1205</v>
      </c>
      <c r="X19" s="27">
        <v>1210</v>
      </c>
      <c r="Y19" s="27">
        <v>1225</v>
      </c>
      <c r="Z19" s="27">
        <v>1230</v>
      </c>
      <c r="AA19" s="27">
        <v>1.0381359999999999</v>
      </c>
    </row>
    <row r="20" spans="1:27" ht="48.75" customHeight="1" x14ac:dyDescent="0.35">
      <c r="A20" s="5" t="s">
        <v>98</v>
      </c>
      <c r="B20" s="25" t="s">
        <v>99</v>
      </c>
      <c r="C20" s="3" t="s">
        <v>58</v>
      </c>
      <c r="E20" s="33">
        <v>2021</v>
      </c>
      <c r="F20" s="33"/>
      <c r="G20" s="33"/>
      <c r="H20" s="33"/>
      <c r="I20" s="5"/>
      <c r="J20" s="359"/>
      <c r="K20" s="360"/>
      <c r="L20" s="360"/>
      <c r="M20" s="360"/>
      <c r="N20" s="361"/>
      <c r="P20" s="27">
        <v>2020</v>
      </c>
      <c r="Q20" s="27">
        <v>1145</v>
      </c>
      <c r="R20" s="27">
        <v>1150</v>
      </c>
      <c r="S20" s="27">
        <v>1155</v>
      </c>
      <c r="T20" s="27">
        <v>1170</v>
      </c>
      <c r="U20" s="27">
        <v>1190</v>
      </c>
      <c r="V20" s="27">
        <v>1195</v>
      </c>
      <c r="W20" s="27">
        <v>1215</v>
      </c>
      <c r="X20" s="27">
        <v>1225</v>
      </c>
      <c r="Y20" s="27">
        <v>1235</v>
      </c>
      <c r="Z20" s="27">
        <v>1240</v>
      </c>
      <c r="AA20" s="27">
        <v>1.0378149999999999</v>
      </c>
    </row>
    <row r="21" spans="1:27" s="2" customFormat="1" x14ac:dyDescent="0.35">
      <c r="A21" s="6" t="s">
        <v>5</v>
      </c>
      <c r="B21" s="22">
        <v>500000</v>
      </c>
      <c r="C21" s="3" t="s">
        <v>6</v>
      </c>
      <c r="E21" s="33">
        <v>2022</v>
      </c>
      <c r="F21" s="33"/>
      <c r="G21" s="33"/>
      <c r="H21" s="33"/>
      <c r="I21" s="5"/>
      <c r="P21" s="27" t="s">
        <v>78</v>
      </c>
      <c r="Q21" s="27"/>
      <c r="R21" s="27"/>
      <c r="S21" s="27"/>
      <c r="T21" s="27"/>
      <c r="U21" s="27"/>
      <c r="V21" s="27"/>
      <c r="W21" s="27"/>
      <c r="X21" s="27"/>
      <c r="Y21" s="27"/>
      <c r="Z21" s="27"/>
      <c r="AA21" s="27"/>
    </row>
    <row r="22" spans="1:27" s="2" customFormat="1" ht="34.5" customHeight="1" x14ac:dyDescent="0.35">
      <c r="A22" s="5" t="s">
        <v>55</v>
      </c>
      <c r="B22" s="23"/>
      <c r="C22" s="3" t="s">
        <v>54</v>
      </c>
      <c r="E22" s="33">
        <v>2023</v>
      </c>
      <c r="F22" s="33"/>
      <c r="G22" s="33"/>
      <c r="H22" s="33"/>
      <c r="I22" s="5"/>
      <c r="J22" s="362" t="s">
        <v>96</v>
      </c>
      <c r="K22" s="363"/>
      <c r="L22" s="363"/>
      <c r="M22" s="363"/>
      <c r="N22" s="363"/>
      <c r="P22" s="27" t="s">
        <v>79</v>
      </c>
      <c r="Q22" s="27">
        <v>1030</v>
      </c>
      <c r="R22" s="27">
        <v>1035</v>
      </c>
      <c r="S22" s="27">
        <v>1035</v>
      </c>
      <c r="T22" s="27">
        <v>1035</v>
      </c>
      <c r="U22" s="27">
        <v>1045</v>
      </c>
      <c r="V22" s="27">
        <v>1050</v>
      </c>
      <c r="W22" s="27">
        <v>1055</v>
      </c>
      <c r="X22" s="27">
        <v>1055</v>
      </c>
      <c r="Y22" s="27">
        <v>1060</v>
      </c>
      <c r="Z22" s="27">
        <v>1070</v>
      </c>
      <c r="AA22" s="27">
        <v>1.014354</v>
      </c>
    </row>
    <row r="23" spans="1:27" ht="30.75" customHeight="1" x14ac:dyDescent="0.35">
      <c r="A23" s="5" t="s">
        <v>56</v>
      </c>
      <c r="B23" s="22" t="s">
        <v>116</v>
      </c>
      <c r="C23" s="3" t="s">
        <v>57</v>
      </c>
      <c r="E23" s="33">
        <v>2024</v>
      </c>
      <c r="F23" s="33"/>
      <c r="G23" s="33"/>
      <c r="H23" s="33"/>
      <c r="I23" s="5"/>
      <c r="J23" s="362"/>
      <c r="K23" s="363"/>
      <c r="L23" s="363"/>
      <c r="M23" s="363"/>
      <c r="N23" s="363"/>
      <c r="P23" s="27" t="s">
        <v>80</v>
      </c>
      <c r="Q23" s="27">
        <v>1040</v>
      </c>
      <c r="R23" s="27">
        <v>1045</v>
      </c>
      <c r="S23" s="27">
        <v>1045</v>
      </c>
      <c r="T23" s="27">
        <v>1045</v>
      </c>
      <c r="U23" s="27">
        <v>1055</v>
      </c>
      <c r="V23" s="27">
        <v>1060</v>
      </c>
      <c r="W23" s="27">
        <v>1065</v>
      </c>
      <c r="X23" s="27">
        <v>1065</v>
      </c>
      <c r="Y23" s="27">
        <v>1070</v>
      </c>
      <c r="Z23" s="27">
        <v>1080</v>
      </c>
      <c r="AA23" s="27">
        <v>1.0142180000000001</v>
      </c>
    </row>
    <row r="24" spans="1:27" s="2" customFormat="1" x14ac:dyDescent="0.35">
      <c r="A24" s="18"/>
      <c r="B24" s="19"/>
      <c r="C24" s="3"/>
      <c r="E24" s="33">
        <v>2025</v>
      </c>
      <c r="F24" s="33"/>
      <c r="G24" s="33"/>
      <c r="H24" s="33"/>
      <c r="I24" s="5"/>
      <c r="J24" s="362"/>
      <c r="K24" s="363"/>
      <c r="L24" s="363"/>
      <c r="M24" s="363"/>
      <c r="N24" s="363"/>
      <c r="P24" s="27" t="s">
        <v>81</v>
      </c>
      <c r="Q24" s="27">
        <v>1050</v>
      </c>
      <c r="R24" s="27">
        <v>1055</v>
      </c>
      <c r="S24" s="27">
        <v>1055</v>
      </c>
      <c r="T24" s="27">
        <v>1055</v>
      </c>
      <c r="U24" s="27">
        <v>1065</v>
      </c>
      <c r="V24" s="27">
        <v>1070</v>
      </c>
      <c r="W24" s="27">
        <v>1075</v>
      </c>
      <c r="X24" s="27">
        <v>1075</v>
      </c>
      <c r="Y24" s="27">
        <v>1080</v>
      </c>
      <c r="Z24" s="27">
        <v>1095</v>
      </c>
      <c r="AA24" s="27">
        <v>1.0140849999999999</v>
      </c>
    </row>
    <row r="25" spans="1:27" x14ac:dyDescent="0.35">
      <c r="A25" s="387" t="s">
        <v>71</v>
      </c>
      <c r="B25" s="387"/>
      <c r="E25" s="33">
        <v>2026</v>
      </c>
      <c r="F25" s="33"/>
      <c r="G25" s="33"/>
      <c r="H25" s="33"/>
      <c r="I25" s="5"/>
      <c r="P25" s="27" t="s">
        <v>82</v>
      </c>
      <c r="Q25" s="27">
        <v>1055</v>
      </c>
      <c r="R25" s="27">
        <v>1060</v>
      </c>
      <c r="S25" s="27">
        <v>1060</v>
      </c>
      <c r="T25" s="27">
        <v>1060</v>
      </c>
      <c r="U25" s="27">
        <v>1070</v>
      </c>
      <c r="V25" s="27">
        <v>1075</v>
      </c>
      <c r="W25" s="27">
        <v>1080</v>
      </c>
      <c r="X25" s="27">
        <v>1080</v>
      </c>
      <c r="Y25" s="27">
        <v>1085</v>
      </c>
      <c r="Z25" s="27">
        <v>1095</v>
      </c>
      <c r="AA25" s="27">
        <v>1.014019</v>
      </c>
    </row>
    <row r="26" spans="1:27" x14ac:dyDescent="0.35">
      <c r="A26" s="5" t="s">
        <v>28</v>
      </c>
      <c r="B26" s="5"/>
      <c r="E26" s="33">
        <v>2027</v>
      </c>
      <c r="F26" s="33"/>
      <c r="G26" s="33"/>
      <c r="H26" s="33"/>
      <c r="I26" s="5"/>
      <c r="P26" s="27" t="s">
        <v>83</v>
      </c>
      <c r="Q26" s="27">
        <v>1060</v>
      </c>
      <c r="R26" s="27">
        <v>1065</v>
      </c>
      <c r="S26" s="27">
        <v>1065</v>
      </c>
      <c r="T26" s="27">
        <v>1065</v>
      </c>
      <c r="U26" s="27">
        <v>1075</v>
      </c>
      <c r="V26" s="27">
        <v>1080</v>
      </c>
      <c r="W26" s="27">
        <v>1085</v>
      </c>
      <c r="X26" s="27">
        <v>1085</v>
      </c>
      <c r="Y26" s="27">
        <v>1090</v>
      </c>
      <c r="Z26" s="27">
        <v>1110</v>
      </c>
      <c r="AA26" s="27">
        <v>1.0139530000000001</v>
      </c>
    </row>
    <row r="27" spans="1:27" x14ac:dyDescent="0.35">
      <c r="A27" s="5" t="s">
        <v>29</v>
      </c>
      <c r="B27" s="5"/>
      <c r="E27" s="33">
        <v>2028</v>
      </c>
      <c r="F27" s="33"/>
      <c r="G27" s="33"/>
      <c r="H27" s="33"/>
      <c r="I27" s="5"/>
      <c r="P27" s="27" t="s">
        <v>84</v>
      </c>
      <c r="Q27" s="27">
        <v>1065</v>
      </c>
      <c r="R27" s="27">
        <v>1070</v>
      </c>
      <c r="S27" s="27">
        <v>1070</v>
      </c>
      <c r="T27" s="27">
        <v>1070</v>
      </c>
      <c r="U27" s="27">
        <v>1080</v>
      </c>
      <c r="V27" s="27">
        <v>1085</v>
      </c>
      <c r="W27" s="27">
        <v>1090</v>
      </c>
      <c r="X27" s="27">
        <v>1090</v>
      </c>
      <c r="Y27" s="27">
        <v>1100</v>
      </c>
      <c r="Z27" s="27">
        <v>1110</v>
      </c>
      <c r="AA27" s="27">
        <v>1.018519</v>
      </c>
    </row>
    <row r="28" spans="1:27" ht="39.75" customHeight="1" x14ac:dyDescent="0.35">
      <c r="A28" s="5" t="s">
        <v>30</v>
      </c>
      <c r="B28" s="23"/>
      <c r="C28" s="1" t="s">
        <v>43</v>
      </c>
      <c r="E28" s="33">
        <v>2029</v>
      </c>
      <c r="F28" s="33"/>
      <c r="G28" s="33"/>
      <c r="H28" s="33"/>
      <c r="I28" s="5"/>
      <c r="P28" s="27" t="s">
        <v>85</v>
      </c>
      <c r="Q28" s="27">
        <v>1075</v>
      </c>
      <c r="R28" s="27">
        <v>1080</v>
      </c>
      <c r="S28" s="27">
        <v>1080</v>
      </c>
      <c r="T28" s="27">
        <v>1080</v>
      </c>
      <c r="U28" s="27">
        <v>1090</v>
      </c>
      <c r="V28" s="27">
        <v>1095</v>
      </c>
      <c r="W28" s="27">
        <v>1100</v>
      </c>
      <c r="X28" s="27">
        <v>1100</v>
      </c>
      <c r="Y28" s="27">
        <v>1105</v>
      </c>
      <c r="Z28" s="27">
        <v>1120</v>
      </c>
      <c r="AA28" s="27">
        <v>1.0137609999999999</v>
      </c>
    </row>
    <row r="29" spans="1:27" x14ac:dyDescent="0.35">
      <c r="A29" s="5" t="s">
        <v>44</v>
      </c>
      <c r="B29" s="5"/>
      <c r="E29" s="33">
        <v>2030</v>
      </c>
      <c r="F29" s="33"/>
      <c r="G29" s="33"/>
      <c r="H29" s="33"/>
      <c r="I29" s="5"/>
      <c r="P29" s="27" t="s">
        <v>86</v>
      </c>
      <c r="Q29" s="27">
        <v>1080</v>
      </c>
      <c r="R29" s="27">
        <v>1085</v>
      </c>
      <c r="S29" s="27">
        <v>1085</v>
      </c>
      <c r="T29" s="27">
        <v>1085</v>
      </c>
      <c r="U29" s="27">
        <v>1095</v>
      </c>
      <c r="V29" s="27">
        <v>1100</v>
      </c>
      <c r="W29" s="27">
        <v>1105</v>
      </c>
      <c r="X29" s="27">
        <v>1105</v>
      </c>
      <c r="Y29" s="27">
        <v>1110</v>
      </c>
      <c r="Z29" s="27">
        <v>1120</v>
      </c>
      <c r="AA29" s="27">
        <v>1.0136989999999999</v>
      </c>
    </row>
    <row r="30" spans="1:27" x14ac:dyDescent="0.35">
      <c r="A30" s="5" t="s">
        <v>47</v>
      </c>
      <c r="B30" s="5"/>
      <c r="E30" s="33">
        <v>2031</v>
      </c>
      <c r="F30" s="33"/>
      <c r="G30" s="33"/>
      <c r="H30" s="33"/>
      <c r="I30" s="5"/>
      <c r="P30" s="27" t="s">
        <v>87</v>
      </c>
      <c r="Q30" s="27">
        <v>1085</v>
      </c>
      <c r="R30" s="27">
        <v>1090</v>
      </c>
      <c r="S30" s="27">
        <v>1090</v>
      </c>
      <c r="T30" s="27">
        <v>1090</v>
      </c>
      <c r="U30" s="27">
        <v>1100</v>
      </c>
      <c r="V30" s="27">
        <v>1105</v>
      </c>
      <c r="W30" s="27">
        <v>1110</v>
      </c>
      <c r="X30" s="27">
        <v>1110</v>
      </c>
      <c r="Y30" s="27">
        <v>1115</v>
      </c>
      <c r="Z30" s="27">
        <v>1125</v>
      </c>
      <c r="AA30" s="27">
        <v>1.013636</v>
      </c>
    </row>
    <row r="31" spans="1:27" x14ac:dyDescent="0.35">
      <c r="A31" s="5" t="s">
        <v>45</v>
      </c>
      <c r="B31" s="5"/>
      <c r="P31" s="27" t="s">
        <v>88</v>
      </c>
      <c r="Q31" s="27">
        <v>1090</v>
      </c>
      <c r="R31" s="27">
        <v>1095</v>
      </c>
      <c r="S31" s="27">
        <v>1095</v>
      </c>
      <c r="T31" s="27">
        <v>1095</v>
      </c>
      <c r="U31" s="27">
        <v>1105</v>
      </c>
      <c r="V31" s="27">
        <v>1110</v>
      </c>
      <c r="W31" s="27">
        <v>1115</v>
      </c>
      <c r="X31" s="27">
        <v>1115</v>
      </c>
      <c r="Y31" s="27">
        <v>1120</v>
      </c>
      <c r="Z31" s="27">
        <v>1130</v>
      </c>
      <c r="AA31" s="27">
        <v>1.0135749999999999</v>
      </c>
    </row>
    <row r="32" spans="1:27" x14ac:dyDescent="0.35">
      <c r="A32" s="5" t="s">
        <v>46</v>
      </c>
      <c r="B32" s="5"/>
      <c r="E32" s="32"/>
      <c r="F32" s="32"/>
      <c r="G32" s="32"/>
      <c r="H32" s="32"/>
      <c r="I32" s="2"/>
    </row>
    <row r="33" spans="1:16" s="2" customFormat="1" x14ac:dyDescent="0.35">
      <c r="A33" s="93"/>
      <c r="B33" s="94"/>
      <c r="C33" s="3"/>
      <c r="E33" s="26"/>
      <c r="F33" s="26"/>
      <c r="G33" s="26"/>
      <c r="H33" s="26"/>
      <c r="I33"/>
      <c r="P33" s="136"/>
    </row>
    <row r="34" spans="1:16" x14ac:dyDescent="0.35">
      <c r="A34" s="80"/>
      <c r="B34" s="80"/>
    </row>
    <row r="57" spans="1:2" x14ac:dyDescent="0.35">
      <c r="A57" s="92"/>
      <c r="B57" s="80"/>
    </row>
  </sheetData>
  <mergeCells count="9">
    <mergeCell ref="J18:N20"/>
    <mergeCell ref="J22:N24"/>
    <mergeCell ref="A25:B25"/>
    <mergeCell ref="A6:B6"/>
    <mergeCell ref="E8:I8"/>
    <mergeCell ref="E9:H9"/>
    <mergeCell ref="J10:N11"/>
    <mergeCell ref="J12:N16"/>
    <mergeCell ref="B15:B16"/>
  </mergeCells>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D39"/>
  <sheetViews>
    <sheetView zoomScale="80" zoomScaleNormal="80" workbookViewId="0"/>
  </sheetViews>
  <sheetFormatPr defaultRowHeight="14.5" x14ac:dyDescent="0.35"/>
  <cols>
    <col min="1" max="1" width="60.90625" bestFit="1" customWidth="1"/>
    <col min="2" max="2" width="85" customWidth="1"/>
    <col min="3" max="3" width="52.54296875" customWidth="1"/>
    <col min="7" max="7" width="14.36328125" customWidth="1"/>
    <col min="9" max="10" width="14.6328125" customWidth="1"/>
    <col min="19" max="19" width="11" style="135" customWidth="1"/>
  </cols>
  <sheetData>
    <row r="1" spans="1:30" ht="51.75" customHeight="1" x14ac:dyDescent="0.45">
      <c r="A1" s="122" t="s">
        <v>127</v>
      </c>
      <c r="B1" s="52"/>
      <c r="C1" s="1"/>
      <c r="D1" s="411" t="s">
        <v>312</v>
      </c>
      <c r="E1" s="412"/>
      <c r="F1" s="412"/>
      <c r="G1" s="412"/>
      <c r="H1" s="412"/>
      <c r="I1" s="412"/>
      <c r="J1" s="413"/>
      <c r="K1" s="26"/>
    </row>
    <row r="2" spans="1:30" ht="27.75" customHeight="1" x14ac:dyDescent="0.35">
      <c r="A2" t="s">
        <v>253</v>
      </c>
      <c r="C2" s="126"/>
      <c r="K2" s="26"/>
      <c r="M2" s="26"/>
      <c r="N2" s="26"/>
      <c r="O2" s="26"/>
      <c r="P2" s="26"/>
      <c r="Q2" s="26"/>
    </row>
    <row r="3" spans="1:30" ht="15" customHeight="1" x14ac:dyDescent="0.35">
      <c r="A3" s="4" t="s">
        <v>8</v>
      </c>
      <c r="B3" s="4"/>
      <c r="C3" s="1"/>
      <c r="E3" s="26"/>
      <c r="F3" s="26"/>
      <c r="G3" s="26"/>
      <c r="H3" s="26"/>
      <c r="I3" s="26"/>
      <c r="J3" s="26"/>
      <c r="K3" s="26"/>
    </row>
    <row r="4" spans="1:30" ht="18" customHeight="1" x14ac:dyDescent="0.35">
      <c r="A4" s="15" t="s">
        <v>9</v>
      </c>
      <c r="B4" s="15"/>
      <c r="C4" s="1"/>
      <c r="E4" s="26"/>
      <c r="F4" s="26"/>
      <c r="G4" s="26"/>
      <c r="H4" s="26"/>
      <c r="I4" s="26"/>
      <c r="J4" s="26"/>
      <c r="K4" s="26"/>
    </row>
    <row r="5" spans="1:30" x14ac:dyDescent="0.35">
      <c r="C5" s="1" t="s">
        <v>31</v>
      </c>
      <c r="D5" s="26"/>
      <c r="E5" s="26"/>
      <c r="F5" s="26"/>
      <c r="G5" s="26"/>
      <c r="H5" s="26"/>
      <c r="I5" s="26"/>
      <c r="J5" s="26"/>
      <c r="K5" s="26"/>
    </row>
    <row r="6" spans="1:30" x14ac:dyDescent="0.35">
      <c r="A6" s="368" t="s">
        <v>10</v>
      </c>
      <c r="B6" s="369"/>
      <c r="C6" s="3"/>
      <c r="E6" s="26"/>
      <c r="F6" s="26"/>
      <c r="G6" s="26"/>
      <c r="H6" s="26"/>
      <c r="I6" s="26"/>
      <c r="J6" s="26"/>
      <c r="K6" s="26" t="s">
        <v>134</v>
      </c>
    </row>
    <row r="7" spans="1:30" x14ac:dyDescent="0.35">
      <c r="A7" s="6" t="s">
        <v>0</v>
      </c>
      <c r="B7" s="5" t="s">
        <v>197</v>
      </c>
      <c r="C7" s="3"/>
      <c r="D7" t="str">
        <f>+'St. Albans'!D4</f>
        <v xml:space="preserve"> </v>
      </c>
      <c r="E7" s="26"/>
      <c r="F7" s="50" t="s">
        <v>150</v>
      </c>
      <c r="G7" s="50">
        <v>1</v>
      </c>
      <c r="H7" s="50"/>
      <c r="I7" s="26" t="s">
        <v>169</v>
      </c>
      <c r="J7" s="60">
        <v>0</v>
      </c>
      <c r="K7" s="26" t="s">
        <v>168</v>
      </c>
      <c r="L7" s="59" t="s">
        <v>134</v>
      </c>
    </row>
    <row r="8" spans="1:30" ht="48.75" customHeight="1" x14ac:dyDescent="0.35">
      <c r="A8" s="6" t="s">
        <v>2</v>
      </c>
      <c r="B8" s="95" t="s">
        <v>196</v>
      </c>
      <c r="C8" s="3"/>
    </row>
    <row r="9" spans="1:30" ht="163.5" customHeight="1" x14ac:dyDescent="0.35">
      <c r="A9" s="70" t="s">
        <v>238</v>
      </c>
      <c r="B9" s="95" t="s">
        <v>250</v>
      </c>
      <c r="C9" s="3"/>
      <c r="E9" s="370" t="s">
        <v>100</v>
      </c>
      <c r="F9" s="370"/>
      <c r="G9" s="370"/>
      <c r="H9" s="370"/>
      <c r="I9" s="370"/>
      <c r="J9" s="370"/>
      <c r="K9" s="370"/>
      <c r="L9" s="370"/>
    </row>
    <row r="10" spans="1:30" ht="15" thickBot="1" x14ac:dyDescent="0.4">
      <c r="A10" s="6" t="s">
        <v>1</v>
      </c>
      <c r="B10" s="5" t="s">
        <v>130</v>
      </c>
      <c r="C10" s="3" t="s">
        <v>48</v>
      </c>
      <c r="E10" s="371" t="s">
        <v>53</v>
      </c>
      <c r="F10" s="372"/>
      <c r="G10" s="372"/>
      <c r="H10" s="372"/>
      <c r="I10" s="373"/>
      <c r="J10" s="109" t="s">
        <v>134</v>
      </c>
      <c r="K10" s="79"/>
      <c r="L10" s="5" t="str">
        <f>B15</f>
        <v>16 MVA</v>
      </c>
      <c r="M10" t="s">
        <v>74</v>
      </c>
      <c r="S10" s="43" t="s">
        <v>76</v>
      </c>
      <c r="T10" s="43"/>
      <c r="U10" s="43"/>
      <c r="V10" s="43"/>
      <c r="W10" s="43"/>
      <c r="X10" s="43"/>
      <c r="Y10" s="43"/>
      <c r="Z10" s="43"/>
      <c r="AA10" s="43"/>
      <c r="AB10" s="43"/>
      <c r="AC10" s="43"/>
      <c r="AD10" s="43"/>
    </row>
    <row r="11" spans="1:30" ht="57.75" customHeight="1" thickBot="1" x14ac:dyDescent="0.4">
      <c r="A11" s="6" t="s">
        <v>4</v>
      </c>
      <c r="B11" s="5" t="s">
        <v>148</v>
      </c>
      <c r="C11" s="3" t="s">
        <v>3</v>
      </c>
      <c r="E11" s="37" t="s">
        <v>75</v>
      </c>
      <c r="F11" s="38" t="s">
        <v>147</v>
      </c>
      <c r="G11" s="38" t="s">
        <v>146</v>
      </c>
      <c r="H11" s="38" t="s">
        <v>186</v>
      </c>
      <c r="I11" s="110" t="s">
        <v>90</v>
      </c>
      <c r="J11" s="103" t="s">
        <v>185</v>
      </c>
      <c r="K11" s="38" t="s">
        <v>144</v>
      </c>
      <c r="L11" s="38" t="s">
        <v>184</v>
      </c>
      <c r="M11" s="362" t="s">
        <v>92</v>
      </c>
      <c r="N11" s="374"/>
      <c r="O11" s="374"/>
      <c r="P11" s="374"/>
      <c r="Q11" s="374"/>
      <c r="S11" s="43" t="s">
        <v>77</v>
      </c>
      <c r="T11" s="48">
        <v>0.9</v>
      </c>
      <c r="U11" s="46">
        <v>0.8</v>
      </c>
      <c r="V11" s="46">
        <v>0.7</v>
      </c>
      <c r="W11" s="47">
        <v>0.6</v>
      </c>
      <c r="X11" s="48">
        <v>0.5</v>
      </c>
      <c r="Y11" s="46">
        <v>0.4</v>
      </c>
      <c r="Z11" s="46">
        <v>0.3</v>
      </c>
      <c r="AA11" s="46">
        <v>0.2</v>
      </c>
      <c r="AB11" s="46">
        <v>0.1</v>
      </c>
      <c r="AC11" s="46">
        <v>0.05</v>
      </c>
      <c r="AD11" s="45">
        <v>18537</v>
      </c>
    </row>
    <row r="12" spans="1:30" ht="42" customHeight="1" x14ac:dyDescent="0.35">
      <c r="A12" s="12" t="s">
        <v>49</v>
      </c>
      <c r="B12" s="121" t="s">
        <v>195</v>
      </c>
      <c r="C12" s="3"/>
      <c r="E12" s="33">
        <v>2013</v>
      </c>
      <c r="F12" s="104" t="s">
        <v>137</v>
      </c>
      <c r="G12" s="104">
        <v>14.05</v>
      </c>
      <c r="H12" s="104">
        <f>+G12-(J7*0.5)</f>
        <v>14.05</v>
      </c>
      <c r="I12" s="111" t="s">
        <v>137</v>
      </c>
      <c r="J12" s="111" t="s">
        <v>137</v>
      </c>
      <c r="K12" s="112" t="s">
        <v>134</v>
      </c>
      <c r="L12" s="112">
        <f>+H12-16</f>
        <v>-1.9499999999999993</v>
      </c>
      <c r="M12" s="362"/>
      <c r="N12" s="374"/>
      <c r="O12" s="374"/>
      <c r="P12" s="374"/>
      <c r="Q12" s="374"/>
      <c r="S12" s="43">
        <v>2011</v>
      </c>
      <c r="T12" s="43">
        <v>1030</v>
      </c>
      <c r="U12" s="43">
        <v>1035</v>
      </c>
      <c r="V12" s="43">
        <v>1040</v>
      </c>
      <c r="W12" s="43">
        <v>1050</v>
      </c>
      <c r="X12" s="43">
        <v>1070</v>
      </c>
      <c r="Y12" s="43">
        <v>1075</v>
      </c>
      <c r="Z12" s="43">
        <v>1090</v>
      </c>
      <c r="AA12" s="43">
        <v>1095</v>
      </c>
      <c r="AB12" s="43">
        <v>1110</v>
      </c>
      <c r="AC12" s="43">
        <v>1110</v>
      </c>
      <c r="AD12" s="43">
        <v>1.0373829999999999</v>
      </c>
    </row>
    <row r="13" spans="1:30" ht="32.25" customHeight="1" x14ac:dyDescent="0.35">
      <c r="A13" s="12" t="s">
        <v>50</v>
      </c>
      <c r="B13" s="20" t="s">
        <v>195</v>
      </c>
      <c r="C13" s="3"/>
      <c r="E13" s="33">
        <f t="shared" ref="E13:E31" si="0">+E12+1</f>
        <v>2014</v>
      </c>
      <c r="F13" s="104" t="s">
        <v>137</v>
      </c>
      <c r="G13" s="104">
        <v>14.05</v>
      </c>
      <c r="H13" s="104">
        <f t="shared" ref="H13:H23" si="1">+H12*$G$7</f>
        <v>14.05</v>
      </c>
      <c r="I13" s="111" t="s">
        <v>137</v>
      </c>
      <c r="J13" s="111" t="s">
        <v>137</v>
      </c>
      <c r="K13" s="112" t="s">
        <v>134</v>
      </c>
      <c r="L13" s="112">
        <f t="shared" ref="L13:L23" si="2">+G13-16</f>
        <v>-1.9499999999999993</v>
      </c>
      <c r="M13" s="375" t="s">
        <v>91</v>
      </c>
      <c r="N13" s="376"/>
      <c r="O13" s="376"/>
      <c r="P13" s="376"/>
      <c r="Q13" s="376"/>
      <c r="S13" s="43">
        <v>2012</v>
      </c>
      <c r="T13" s="43">
        <v>1050</v>
      </c>
      <c r="U13" s="43">
        <v>1055</v>
      </c>
      <c r="V13" s="43">
        <v>1060</v>
      </c>
      <c r="W13" s="43">
        <v>1070</v>
      </c>
      <c r="X13" s="43">
        <v>1090</v>
      </c>
      <c r="Y13" s="43">
        <v>1095</v>
      </c>
      <c r="Z13" s="43">
        <v>1115</v>
      </c>
      <c r="AA13" s="43">
        <v>1120</v>
      </c>
      <c r="AB13" s="43">
        <v>1125</v>
      </c>
      <c r="AC13" s="43">
        <v>1135</v>
      </c>
      <c r="AD13" s="43">
        <v>1.0321100000000001</v>
      </c>
    </row>
    <row r="14" spans="1:30" ht="21.75" customHeight="1" x14ac:dyDescent="0.35">
      <c r="A14" s="20" t="s">
        <v>51</v>
      </c>
      <c r="B14" s="20" t="s">
        <v>249</v>
      </c>
      <c r="C14" s="3" t="s">
        <v>52</v>
      </c>
      <c r="E14" s="33">
        <f t="shared" si="0"/>
        <v>2015</v>
      </c>
      <c r="F14" s="104" t="s">
        <v>137</v>
      </c>
      <c r="G14" s="104">
        <v>14.05</v>
      </c>
      <c r="H14" s="104">
        <f t="shared" si="1"/>
        <v>14.05</v>
      </c>
      <c r="I14" s="111" t="s">
        <v>137</v>
      </c>
      <c r="J14" s="111" t="s">
        <v>137</v>
      </c>
      <c r="K14" s="112" t="str">
        <f>+K13</f>
        <v xml:space="preserve"> </v>
      </c>
      <c r="L14" s="112">
        <f t="shared" si="2"/>
        <v>-1.9499999999999993</v>
      </c>
      <c r="M14" s="375"/>
      <c r="N14" s="376"/>
      <c r="O14" s="376"/>
      <c r="P14" s="376"/>
      <c r="Q14" s="376"/>
      <c r="S14" s="43">
        <v>2013</v>
      </c>
      <c r="T14" s="43">
        <v>1065</v>
      </c>
      <c r="U14" s="43">
        <v>1070</v>
      </c>
      <c r="V14" s="43">
        <v>1075</v>
      </c>
      <c r="W14" s="43">
        <v>1085</v>
      </c>
      <c r="X14" s="43">
        <v>1105</v>
      </c>
      <c r="Y14" s="43">
        <v>1110</v>
      </c>
      <c r="Z14" s="43">
        <v>1130</v>
      </c>
      <c r="AA14" s="43">
        <v>1135</v>
      </c>
      <c r="AB14" s="43">
        <v>1150</v>
      </c>
      <c r="AC14" s="43">
        <v>1150</v>
      </c>
      <c r="AD14" s="43">
        <v>1.040724</v>
      </c>
    </row>
    <row r="15" spans="1:30" ht="23.25" customHeight="1" x14ac:dyDescent="0.35">
      <c r="A15" s="20" t="s">
        <v>53</v>
      </c>
      <c r="B15" s="108" t="s">
        <v>194</v>
      </c>
      <c r="C15" s="3"/>
      <c r="E15" s="33">
        <f t="shared" si="0"/>
        <v>2016</v>
      </c>
      <c r="F15" s="104" t="s">
        <v>137</v>
      </c>
      <c r="G15" s="104">
        <v>14.05</v>
      </c>
      <c r="H15" s="111">
        <f t="shared" si="1"/>
        <v>14.05</v>
      </c>
      <c r="I15" s="111" t="s">
        <v>137</v>
      </c>
      <c r="J15" s="111" t="s">
        <v>137</v>
      </c>
      <c r="K15" s="105"/>
      <c r="L15" s="112">
        <f t="shared" si="2"/>
        <v>-1.9499999999999993</v>
      </c>
      <c r="M15" s="375"/>
      <c r="N15" s="376"/>
      <c r="O15" s="376"/>
      <c r="P15" s="376"/>
      <c r="Q15" s="376"/>
      <c r="S15" s="43">
        <v>2014</v>
      </c>
      <c r="T15" s="43">
        <v>1080</v>
      </c>
      <c r="U15" s="43">
        <v>1085</v>
      </c>
      <c r="V15" s="43">
        <v>1090</v>
      </c>
      <c r="W15" s="43">
        <v>1100</v>
      </c>
      <c r="X15" s="43">
        <v>1120</v>
      </c>
      <c r="Y15" s="43">
        <v>1125</v>
      </c>
      <c r="Z15" s="43">
        <v>1145</v>
      </c>
      <c r="AA15" s="43">
        <v>1150</v>
      </c>
      <c r="AB15" s="43">
        <v>1165</v>
      </c>
      <c r="AC15" s="43">
        <v>1170</v>
      </c>
      <c r="AD15" s="43">
        <v>1.040179</v>
      </c>
    </row>
    <row r="16" spans="1:30" x14ac:dyDescent="0.35">
      <c r="A16" s="89" t="s">
        <v>41</v>
      </c>
      <c r="B16" s="396" t="s">
        <v>251</v>
      </c>
      <c r="C16" s="1"/>
      <c r="E16" s="33">
        <f t="shared" si="0"/>
        <v>2017</v>
      </c>
      <c r="F16" s="104" t="s">
        <v>137</v>
      </c>
      <c r="G16" s="104">
        <v>14.05</v>
      </c>
      <c r="H16" s="104">
        <f t="shared" si="1"/>
        <v>14.05</v>
      </c>
      <c r="I16" s="111" t="s">
        <v>137</v>
      </c>
      <c r="J16" s="111" t="s">
        <v>137</v>
      </c>
      <c r="K16" s="105"/>
      <c r="L16" s="112">
        <f t="shared" si="2"/>
        <v>-1.9499999999999993</v>
      </c>
      <c r="M16" s="375"/>
      <c r="N16" s="376"/>
      <c r="O16" s="376"/>
      <c r="P16" s="376"/>
      <c r="Q16" s="376"/>
      <c r="S16" s="43">
        <v>2015</v>
      </c>
      <c r="T16" s="43">
        <v>1095</v>
      </c>
      <c r="U16" s="43">
        <v>1100</v>
      </c>
      <c r="V16" s="43">
        <v>1105</v>
      </c>
      <c r="W16" s="43">
        <v>1115</v>
      </c>
      <c r="X16" s="43">
        <v>1135</v>
      </c>
      <c r="Y16" s="43">
        <v>1140</v>
      </c>
      <c r="Z16" s="43">
        <v>1160</v>
      </c>
      <c r="AA16" s="43">
        <v>1165</v>
      </c>
      <c r="AB16" s="43">
        <v>1170</v>
      </c>
      <c r="AC16" s="43">
        <v>1180</v>
      </c>
      <c r="AD16" s="43">
        <v>1.030837</v>
      </c>
    </row>
    <row r="17" spans="1:30" ht="39.75" customHeight="1" x14ac:dyDescent="0.35">
      <c r="A17" s="89" t="s">
        <v>7</v>
      </c>
      <c r="B17" s="397"/>
      <c r="C17" s="3" t="s">
        <v>21</v>
      </c>
      <c r="E17" s="33">
        <f t="shared" si="0"/>
        <v>2018</v>
      </c>
      <c r="F17" s="104" t="s">
        <v>137</v>
      </c>
      <c r="G17" s="104">
        <v>14.05</v>
      </c>
      <c r="H17" s="104">
        <f t="shared" si="1"/>
        <v>14.05</v>
      </c>
      <c r="I17" s="111" t="s">
        <v>137</v>
      </c>
      <c r="J17" s="111" t="s">
        <v>137</v>
      </c>
      <c r="K17" s="105"/>
      <c r="L17" s="112">
        <f t="shared" si="2"/>
        <v>-1.9499999999999993</v>
      </c>
      <c r="M17" s="377"/>
      <c r="N17" s="378"/>
      <c r="O17" s="378"/>
      <c r="P17" s="378"/>
      <c r="Q17" s="378"/>
      <c r="S17" s="43">
        <v>2016</v>
      </c>
      <c r="T17" s="43">
        <v>1105</v>
      </c>
      <c r="U17" s="43">
        <v>1110</v>
      </c>
      <c r="V17" s="43">
        <v>1115</v>
      </c>
      <c r="W17" s="43">
        <v>1125</v>
      </c>
      <c r="X17" s="43">
        <v>1145</v>
      </c>
      <c r="Y17" s="43">
        <v>1150</v>
      </c>
      <c r="Z17" s="43">
        <v>1170</v>
      </c>
      <c r="AA17" s="43">
        <v>1175</v>
      </c>
      <c r="AB17" s="43">
        <v>1190</v>
      </c>
      <c r="AC17" s="43">
        <v>1195</v>
      </c>
      <c r="AD17" s="43">
        <v>1.039301</v>
      </c>
    </row>
    <row r="18" spans="1:30" x14ac:dyDescent="0.35">
      <c r="A18" s="89" t="s">
        <v>72</v>
      </c>
      <c r="B18" s="89" t="s">
        <v>130</v>
      </c>
      <c r="C18" s="3" t="s">
        <v>73</v>
      </c>
      <c r="E18" s="33">
        <f t="shared" si="0"/>
        <v>2019</v>
      </c>
      <c r="F18" s="104" t="s">
        <v>137</v>
      </c>
      <c r="G18" s="104">
        <v>14.05</v>
      </c>
      <c r="H18" s="104">
        <f t="shared" si="1"/>
        <v>14.05</v>
      </c>
      <c r="I18" s="111" t="s">
        <v>137</v>
      </c>
      <c r="J18" s="111" t="s">
        <v>137</v>
      </c>
      <c r="K18" s="105"/>
      <c r="L18" s="112">
        <f t="shared" si="2"/>
        <v>-1.9499999999999993</v>
      </c>
      <c r="M18" s="34" t="s">
        <v>89</v>
      </c>
      <c r="N18" s="35"/>
      <c r="O18" s="35"/>
      <c r="P18" s="35"/>
      <c r="Q18" s="36"/>
      <c r="S18" s="43">
        <v>2017</v>
      </c>
      <c r="T18" s="43">
        <v>1115</v>
      </c>
      <c r="U18" s="43">
        <v>1120</v>
      </c>
      <c r="V18" s="43">
        <v>1125</v>
      </c>
      <c r="W18" s="43">
        <v>1135</v>
      </c>
      <c r="X18" s="43">
        <v>1155</v>
      </c>
      <c r="Y18" s="43">
        <v>1160</v>
      </c>
      <c r="Z18" s="43">
        <v>1180</v>
      </c>
      <c r="AA18" s="43">
        <v>1185</v>
      </c>
      <c r="AB18" s="43">
        <v>1195</v>
      </c>
      <c r="AC18" s="43">
        <v>1205</v>
      </c>
      <c r="AD18" s="43">
        <v>1.034632</v>
      </c>
    </row>
    <row r="19" spans="1:30" x14ac:dyDescent="0.35">
      <c r="A19" s="89" t="s">
        <v>68</v>
      </c>
      <c r="B19" s="90" t="s">
        <v>134</v>
      </c>
      <c r="C19" s="3" t="s">
        <v>69</v>
      </c>
      <c r="E19" s="33">
        <f t="shared" si="0"/>
        <v>2020</v>
      </c>
      <c r="F19" s="104" t="s">
        <v>137</v>
      </c>
      <c r="G19" s="104">
        <v>14.05</v>
      </c>
      <c r="H19" s="104">
        <f t="shared" si="1"/>
        <v>14.05</v>
      </c>
      <c r="I19" s="111" t="s">
        <v>137</v>
      </c>
      <c r="J19" s="111" t="s">
        <v>137</v>
      </c>
      <c r="K19" s="105"/>
      <c r="L19" s="112">
        <f t="shared" si="2"/>
        <v>-1.9499999999999993</v>
      </c>
      <c r="M19" s="432" t="s">
        <v>134</v>
      </c>
      <c r="N19" s="433"/>
      <c r="O19" s="433"/>
      <c r="P19" s="433"/>
      <c r="Q19" s="434"/>
      <c r="S19" s="43">
        <v>2018</v>
      </c>
      <c r="T19" s="43">
        <v>1125</v>
      </c>
      <c r="U19" s="43">
        <v>1130</v>
      </c>
      <c r="V19" s="43">
        <v>1140</v>
      </c>
      <c r="W19" s="43">
        <v>1150</v>
      </c>
      <c r="X19" s="43">
        <v>1170</v>
      </c>
      <c r="Y19" s="43">
        <v>1175</v>
      </c>
      <c r="Z19" s="43">
        <v>1195</v>
      </c>
      <c r="AA19" s="43">
        <v>1200</v>
      </c>
      <c r="AB19" s="43">
        <v>1215</v>
      </c>
      <c r="AC19" s="43">
        <v>1215</v>
      </c>
      <c r="AD19" s="43">
        <v>1.038462</v>
      </c>
    </row>
    <row r="20" spans="1:30" x14ac:dyDescent="0.35">
      <c r="A20" s="89" t="s">
        <v>67</v>
      </c>
      <c r="B20" s="89" t="s">
        <v>193</v>
      </c>
      <c r="C20" s="3" t="s">
        <v>70</v>
      </c>
      <c r="E20" s="33">
        <f t="shared" si="0"/>
        <v>2021</v>
      </c>
      <c r="F20" s="104" t="s">
        <v>137</v>
      </c>
      <c r="G20" s="104">
        <v>14.05</v>
      </c>
      <c r="H20" s="104">
        <f t="shared" si="1"/>
        <v>14.05</v>
      </c>
      <c r="I20" s="111" t="s">
        <v>137</v>
      </c>
      <c r="J20" s="111" t="s">
        <v>137</v>
      </c>
      <c r="K20" s="105"/>
      <c r="L20" s="112">
        <f t="shared" si="2"/>
        <v>-1.9499999999999993</v>
      </c>
      <c r="M20" s="435"/>
      <c r="N20" s="436"/>
      <c r="O20" s="436"/>
      <c r="P20" s="436"/>
      <c r="Q20" s="437"/>
      <c r="S20" s="43">
        <v>2019</v>
      </c>
      <c r="T20" s="43">
        <v>1135</v>
      </c>
      <c r="U20" s="43">
        <v>1140</v>
      </c>
      <c r="V20" s="43">
        <v>1150</v>
      </c>
      <c r="W20" s="43">
        <v>1160</v>
      </c>
      <c r="X20" s="43">
        <v>1180</v>
      </c>
      <c r="Y20" s="43">
        <v>1185</v>
      </c>
      <c r="Z20" s="43">
        <v>1205</v>
      </c>
      <c r="AA20" s="43">
        <v>1210</v>
      </c>
      <c r="AB20" s="43">
        <v>1225</v>
      </c>
      <c r="AC20" s="43">
        <v>1230</v>
      </c>
      <c r="AD20" s="43">
        <v>1.0381359999999999</v>
      </c>
    </row>
    <row r="21" spans="1:30" ht="18.75" customHeight="1" x14ac:dyDescent="0.35">
      <c r="A21" s="71" t="s">
        <v>98</v>
      </c>
      <c r="B21" s="100" t="s">
        <v>192</v>
      </c>
      <c r="C21" s="3" t="s">
        <v>58</v>
      </c>
      <c r="E21" s="33">
        <f t="shared" si="0"/>
        <v>2022</v>
      </c>
      <c r="F21" s="104" t="s">
        <v>137</v>
      </c>
      <c r="G21" s="104">
        <v>14.05</v>
      </c>
      <c r="H21" s="104">
        <f t="shared" si="1"/>
        <v>14.05</v>
      </c>
      <c r="I21" s="111" t="s">
        <v>137</v>
      </c>
      <c r="J21" s="111" t="s">
        <v>137</v>
      </c>
      <c r="K21" s="104" t="s">
        <v>134</v>
      </c>
      <c r="L21" s="112">
        <f t="shared" si="2"/>
        <v>-1.9499999999999993</v>
      </c>
      <c r="M21" s="438"/>
      <c r="N21" s="439"/>
      <c r="O21" s="439"/>
      <c r="P21" s="439"/>
      <c r="Q21" s="440"/>
      <c r="S21" s="43">
        <v>2020</v>
      </c>
      <c r="T21" s="43">
        <v>1145</v>
      </c>
      <c r="U21" s="43">
        <v>1150</v>
      </c>
      <c r="V21" s="43">
        <v>1155</v>
      </c>
      <c r="W21" s="43">
        <v>1170</v>
      </c>
      <c r="X21" s="43">
        <v>1190</v>
      </c>
      <c r="Y21" s="43">
        <v>1195</v>
      </c>
      <c r="Z21" s="43">
        <v>1215</v>
      </c>
      <c r="AA21" s="43">
        <v>1225</v>
      </c>
      <c r="AB21" s="43">
        <v>1235</v>
      </c>
      <c r="AC21" s="43">
        <v>1240</v>
      </c>
      <c r="AD21" s="43">
        <v>1.0378149999999999</v>
      </c>
    </row>
    <row r="22" spans="1:30" x14ac:dyDescent="0.35">
      <c r="A22" s="71" t="s">
        <v>5</v>
      </c>
      <c r="B22" s="101" t="s">
        <v>252</v>
      </c>
      <c r="C22" s="3" t="s">
        <v>6</v>
      </c>
      <c r="D22" s="2"/>
      <c r="E22" s="33">
        <f t="shared" si="0"/>
        <v>2023</v>
      </c>
      <c r="F22" s="104" t="s">
        <v>137</v>
      </c>
      <c r="G22" s="104">
        <v>14.05</v>
      </c>
      <c r="H22" s="104">
        <f t="shared" si="1"/>
        <v>14.05</v>
      </c>
      <c r="I22" s="111" t="s">
        <v>137</v>
      </c>
      <c r="J22" s="111" t="s">
        <v>137</v>
      </c>
      <c r="K22" s="104" t="s">
        <v>134</v>
      </c>
      <c r="L22" s="112">
        <f t="shared" si="2"/>
        <v>-1.9499999999999993</v>
      </c>
      <c r="M22" s="2"/>
      <c r="N22" s="2"/>
      <c r="O22" s="2"/>
      <c r="P22" s="2"/>
      <c r="Q22" s="2"/>
      <c r="S22" s="43" t="s">
        <v>78</v>
      </c>
      <c r="T22" s="43"/>
      <c r="U22" s="43"/>
      <c r="V22" s="43"/>
      <c r="W22" s="43"/>
      <c r="X22" s="43"/>
      <c r="Y22" s="43"/>
      <c r="Z22" s="43"/>
      <c r="AA22" s="43"/>
      <c r="AB22" s="43"/>
      <c r="AC22" s="43"/>
      <c r="AD22" s="43"/>
    </row>
    <row r="23" spans="1:30" ht="34.5" customHeight="1" x14ac:dyDescent="0.35">
      <c r="A23" s="71" t="s">
        <v>55</v>
      </c>
      <c r="B23" s="102" t="s">
        <v>191</v>
      </c>
      <c r="C23" s="3" t="s">
        <v>54</v>
      </c>
      <c r="D23" s="2"/>
      <c r="E23" s="33">
        <f t="shared" si="0"/>
        <v>2024</v>
      </c>
      <c r="F23" s="104" t="s">
        <v>137</v>
      </c>
      <c r="G23" s="104">
        <v>14.05</v>
      </c>
      <c r="H23" s="104">
        <f t="shared" si="1"/>
        <v>14.05</v>
      </c>
      <c r="I23" s="111" t="s">
        <v>137</v>
      </c>
      <c r="J23" s="111" t="s">
        <v>137</v>
      </c>
      <c r="K23" s="104"/>
      <c r="L23" s="112">
        <f t="shared" si="2"/>
        <v>-1.9499999999999993</v>
      </c>
      <c r="M23" s="362" t="s">
        <v>96</v>
      </c>
      <c r="N23" s="363"/>
      <c r="O23" s="363"/>
      <c r="P23" s="363"/>
      <c r="Q23" s="363"/>
      <c r="S23" s="43" t="s">
        <v>79</v>
      </c>
      <c r="T23" s="43">
        <v>1030</v>
      </c>
      <c r="U23" s="43">
        <v>1035</v>
      </c>
      <c r="V23" s="43">
        <v>1035</v>
      </c>
      <c r="W23" s="43">
        <v>1035</v>
      </c>
      <c r="X23" s="43">
        <v>1045</v>
      </c>
      <c r="Y23" s="43">
        <v>1050</v>
      </c>
      <c r="Z23" s="43">
        <v>1055</v>
      </c>
      <c r="AA23" s="43">
        <v>1055</v>
      </c>
      <c r="AB23" s="43">
        <v>1060</v>
      </c>
      <c r="AC23" s="43">
        <v>1070</v>
      </c>
      <c r="AD23" s="43">
        <v>1.014354</v>
      </c>
    </row>
    <row r="24" spans="1:30" ht="35.25" customHeight="1" x14ac:dyDescent="0.35">
      <c r="A24" s="71" t="s">
        <v>56</v>
      </c>
      <c r="B24" s="101">
        <f>75000/6</f>
        <v>12500</v>
      </c>
      <c r="C24" s="3" t="s">
        <v>57</v>
      </c>
      <c r="E24" s="33">
        <f t="shared" si="0"/>
        <v>2025</v>
      </c>
      <c r="F24" s="104"/>
      <c r="G24" s="104"/>
      <c r="H24" s="104"/>
      <c r="I24" s="104"/>
      <c r="J24" s="104"/>
      <c r="K24" s="104"/>
      <c r="L24" s="107"/>
      <c r="M24" s="362"/>
      <c r="N24" s="363"/>
      <c r="O24" s="363"/>
      <c r="P24" s="363"/>
      <c r="Q24" s="363"/>
      <c r="S24" s="43" t="s">
        <v>80</v>
      </c>
      <c r="T24" s="43">
        <v>1040</v>
      </c>
      <c r="U24" s="43">
        <v>1045</v>
      </c>
      <c r="V24" s="43">
        <v>1045</v>
      </c>
      <c r="W24" s="43">
        <v>1045</v>
      </c>
      <c r="X24" s="43">
        <v>1055</v>
      </c>
      <c r="Y24" s="43">
        <v>1060</v>
      </c>
      <c r="Z24" s="43">
        <v>1065</v>
      </c>
      <c r="AA24" s="43">
        <v>1065</v>
      </c>
      <c r="AB24" s="43">
        <v>1070</v>
      </c>
      <c r="AC24" s="43">
        <v>1080</v>
      </c>
      <c r="AD24" s="43">
        <v>1.0142180000000001</v>
      </c>
    </row>
    <row r="25" spans="1:30" x14ac:dyDescent="0.35">
      <c r="A25" s="18"/>
      <c r="B25" s="19"/>
      <c r="C25" s="3"/>
      <c r="D25" s="2"/>
      <c r="E25" s="33">
        <f t="shared" si="0"/>
        <v>2026</v>
      </c>
      <c r="F25" s="104"/>
      <c r="G25" s="104"/>
      <c r="H25" s="104"/>
      <c r="I25" s="104"/>
      <c r="J25" s="104"/>
      <c r="K25" s="104"/>
      <c r="L25" s="107"/>
      <c r="M25" s="362"/>
      <c r="N25" s="363"/>
      <c r="O25" s="363"/>
      <c r="P25" s="363"/>
      <c r="Q25" s="363"/>
      <c r="S25" s="43" t="s">
        <v>81</v>
      </c>
      <c r="T25" s="43">
        <v>1050</v>
      </c>
      <c r="U25" s="43">
        <v>1055</v>
      </c>
      <c r="V25" s="43">
        <v>1055</v>
      </c>
      <c r="W25" s="43">
        <v>1055</v>
      </c>
      <c r="X25" s="43">
        <v>1065</v>
      </c>
      <c r="Y25" s="43">
        <v>1070</v>
      </c>
      <c r="Z25" s="43">
        <v>1075</v>
      </c>
      <c r="AA25" s="43">
        <v>1075</v>
      </c>
      <c r="AB25" s="43">
        <v>1080</v>
      </c>
      <c r="AC25" s="43">
        <v>1095</v>
      </c>
      <c r="AD25" s="43">
        <v>1.0140849999999999</v>
      </c>
    </row>
    <row r="26" spans="1:30" x14ac:dyDescent="0.35">
      <c r="A26" s="364" t="s">
        <v>71</v>
      </c>
      <c r="B26" s="364"/>
      <c r="C26" s="1"/>
      <c r="E26" s="33">
        <f t="shared" si="0"/>
        <v>2027</v>
      </c>
      <c r="F26" s="104"/>
      <c r="G26" s="104"/>
      <c r="H26" s="104"/>
      <c r="I26" s="104"/>
      <c r="J26" s="104"/>
      <c r="K26" s="104"/>
      <c r="L26" s="107"/>
      <c r="S26" s="43" t="s">
        <v>82</v>
      </c>
      <c r="T26" s="43">
        <v>1055</v>
      </c>
      <c r="U26" s="43">
        <v>1060</v>
      </c>
      <c r="V26" s="43">
        <v>1060</v>
      </c>
      <c r="W26" s="43">
        <v>1060</v>
      </c>
      <c r="X26" s="43">
        <v>1070</v>
      </c>
      <c r="Y26" s="43">
        <v>1075</v>
      </c>
      <c r="Z26" s="43">
        <v>1080</v>
      </c>
      <c r="AA26" s="43">
        <v>1080</v>
      </c>
      <c r="AB26" s="43">
        <v>1085</v>
      </c>
      <c r="AC26" s="43">
        <v>1095</v>
      </c>
      <c r="AD26" s="43">
        <v>1.014019</v>
      </c>
    </row>
    <row r="27" spans="1:30" x14ac:dyDescent="0.35">
      <c r="A27" s="5" t="s">
        <v>28</v>
      </c>
      <c r="B27" s="5"/>
      <c r="C27" s="1"/>
      <c r="E27" s="33">
        <f t="shared" si="0"/>
        <v>2028</v>
      </c>
      <c r="F27" s="104"/>
      <c r="G27" s="104"/>
      <c r="H27" s="104"/>
      <c r="I27" s="104"/>
      <c r="J27" s="104"/>
      <c r="K27" s="104"/>
      <c r="L27" s="107"/>
      <c r="S27" s="43" t="s">
        <v>83</v>
      </c>
      <c r="T27" s="43">
        <v>1060</v>
      </c>
      <c r="U27" s="43">
        <v>1065</v>
      </c>
      <c r="V27" s="43">
        <v>1065</v>
      </c>
      <c r="W27" s="43">
        <v>1065</v>
      </c>
      <c r="X27" s="43">
        <v>1075</v>
      </c>
      <c r="Y27" s="43">
        <v>1080</v>
      </c>
      <c r="Z27" s="43">
        <v>1085</v>
      </c>
      <c r="AA27" s="43">
        <v>1085</v>
      </c>
      <c r="AB27" s="43">
        <v>1090</v>
      </c>
      <c r="AC27" s="43">
        <v>1110</v>
      </c>
      <c r="AD27" s="43">
        <v>1.0139530000000001</v>
      </c>
    </row>
    <row r="28" spans="1:30" ht="21" customHeight="1" x14ac:dyDescent="0.35">
      <c r="A28" s="5" t="s">
        <v>29</v>
      </c>
      <c r="B28" s="5"/>
      <c r="C28" s="1"/>
      <c r="E28" s="33">
        <f t="shared" si="0"/>
        <v>2029</v>
      </c>
      <c r="F28" s="104"/>
      <c r="G28" s="104"/>
      <c r="H28" s="104"/>
      <c r="I28" s="104"/>
      <c r="J28" s="104"/>
      <c r="K28" s="104"/>
      <c r="L28" s="107"/>
      <c r="S28" s="43" t="s">
        <v>84</v>
      </c>
      <c r="T28" s="43">
        <v>1065</v>
      </c>
      <c r="U28" s="43">
        <v>1070</v>
      </c>
      <c r="V28" s="43">
        <v>1070</v>
      </c>
      <c r="W28" s="43">
        <v>1070</v>
      </c>
      <c r="X28" s="43">
        <v>1080</v>
      </c>
      <c r="Y28" s="43">
        <v>1085</v>
      </c>
      <c r="Z28" s="43">
        <v>1090</v>
      </c>
      <c r="AA28" s="43">
        <v>1090</v>
      </c>
      <c r="AB28" s="43">
        <v>1100</v>
      </c>
      <c r="AC28" s="43">
        <v>1110</v>
      </c>
      <c r="AD28" s="43">
        <v>1.018519</v>
      </c>
    </row>
    <row r="29" spans="1:30" ht="33.75" customHeight="1" x14ac:dyDescent="0.35">
      <c r="A29" s="5" t="s">
        <v>30</v>
      </c>
      <c r="B29" s="23" t="s">
        <v>134</v>
      </c>
      <c r="C29" s="1" t="s">
        <v>43</v>
      </c>
      <c r="E29" s="33">
        <f t="shared" si="0"/>
        <v>2030</v>
      </c>
      <c r="F29" s="104"/>
      <c r="G29" s="104"/>
      <c r="H29" s="104"/>
      <c r="I29" s="104"/>
      <c r="J29" s="104"/>
      <c r="K29" s="104"/>
      <c r="L29" s="107"/>
      <c r="S29" s="43" t="s">
        <v>85</v>
      </c>
      <c r="T29" s="43">
        <v>1075</v>
      </c>
      <c r="U29" s="43">
        <v>1080</v>
      </c>
      <c r="V29" s="43">
        <v>1080</v>
      </c>
      <c r="W29" s="43">
        <v>1080</v>
      </c>
      <c r="X29" s="43">
        <v>1090</v>
      </c>
      <c r="Y29" s="43">
        <v>1095</v>
      </c>
      <c r="Z29" s="43">
        <v>1100</v>
      </c>
      <c r="AA29" s="43">
        <v>1100</v>
      </c>
      <c r="AB29" s="43">
        <v>1105</v>
      </c>
      <c r="AC29" s="43">
        <v>1120</v>
      </c>
      <c r="AD29" s="43">
        <v>1.0137609999999999</v>
      </c>
    </row>
    <row r="30" spans="1:30" x14ac:dyDescent="0.35">
      <c r="A30" s="5" t="s">
        <v>44</v>
      </c>
      <c r="B30" s="5" t="s">
        <v>105</v>
      </c>
      <c r="C30" s="1"/>
      <c r="E30" s="33">
        <f t="shared" si="0"/>
        <v>2031</v>
      </c>
      <c r="F30" s="104"/>
      <c r="G30" s="104"/>
      <c r="H30" s="104"/>
      <c r="I30" s="104"/>
      <c r="J30" s="104"/>
      <c r="K30" s="104"/>
      <c r="L30" s="107"/>
      <c r="S30" s="43" t="s">
        <v>86</v>
      </c>
      <c r="T30" s="43">
        <v>1080</v>
      </c>
      <c r="U30" s="43">
        <v>1085</v>
      </c>
      <c r="V30" s="43">
        <v>1085</v>
      </c>
      <c r="W30" s="43">
        <v>1085</v>
      </c>
      <c r="X30" s="43">
        <v>1095</v>
      </c>
      <c r="Y30" s="43">
        <v>1100</v>
      </c>
      <c r="Z30" s="43">
        <v>1105</v>
      </c>
      <c r="AA30" s="43">
        <v>1105</v>
      </c>
      <c r="AB30" s="43">
        <v>1110</v>
      </c>
      <c r="AC30" s="43">
        <v>1120</v>
      </c>
      <c r="AD30" s="43">
        <v>1.0136989999999999</v>
      </c>
    </row>
    <row r="31" spans="1:30" x14ac:dyDescent="0.35">
      <c r="A31" s="5" t="s">
        <v>47</v>
      </c>
      <c r="B31" s="5" t="s">
        <v>105</v>
      </c>
      <c r="C31" s="1"/>
      <c r="E31" s="33">
        <f t="shared" si="0"/>
        <v>2032</v>
      </c>
      <c r="F31" s="104"/>
      <c r="G31" s="104"/>
      <c r="H31" s="104"/>
      <c r="I31" s="104"/>
      <c r="J31" s="104"/>
      <c r="K31" s="104"/>
      <c r="L31" s="107"/>
      <c r="S31" s="43" t="s">
        <v>87</v>
      </c>
      <c r="T31" s="43">
        <v>1085</v>
      </c>
      <c r="U31" s="43">
        <v>1090</v>
      </c>
      <c r="V31" s="43">
        <v>1090</v>
      </c>
      <c r="W31" s="43">
        <v>1090</v>
      </c>
      <c r="X31" s="43">
        <v>1100</v>
      </c>
      <c r="Y31" s="43">
        <v>1105</v>
      </c>
      <c r="Z31" s="43">
        <v>1110</v>
      </c>
      <c r="AA31" s="43">
        <v>1110</v>
      </c>
      <c r="AB31" s="43">
        <v>1115</v>
      </c>
      <c r="AC31" s="43">
        <v>1125</v>
      </c>
      <c r="AD31" s="43">
        <v>1.013636</v>
      </c>
    </row>
    <row r="32" spans="1:30" x14ac:dyDescent="0.35">
      <c r="A32" s="5" t="s">
        <v>45</v>
      </c>
      <c r="B32" s="5"/>
      <c r="C32" s="1"/>
      <c r="E32" s="26"/>
      <c r="F32" s="26"/>
      <c r="G32" s="26"/>
      <c r="H32" s="26"/>
      <c r="I32" s="26"/>
      <c r="J32" s="26"/>
      <c r="K32" s="26"/>
      <c r="S32" s="43" t="s">
        <v>88</v>
      </c>
      <c r="T32" s="43">
        <v>1090</v>
      </c>
      <c r="U32" s="43">
        <v>1095</v>
      </c>
      <c r="V32" s="43">
        <v>1095</v>
      </c>
      <c r="W32" s="43">
        <v>1095</v>
      </c>
      <c r="X32" s="43">
        <v>1105</v>
      </c>
      <c r="Y32" s="43">
        <v>1110</v>
      </c>
      <c r="Z32" s="43">
        <v>1115</v>
      </c>
      <c r="AA32" s="43">
        <v>1115</v>
      </c>
      <c r="AB32" s="43">
        <v>1120</v>
      </c>
      <c r="AC32" s="43">
        <v>1130</v>
      </c>
      <c r="AD32" s="43">
        <v>1.0135749999999999</v>
      </c>
    </row>
    <row r="33" spans="1:17" x14ac:dyDescent="0.35">
      <c r="A33" s="5" t="s">
        <v>46</v>
      </c>
      <c r="B33" s="5"/>
      <c r="C33" s="1"/>
      <c r="E33" s="32"/>
      <c r="F33" s="32"/>
      <c r="G33" s="32"/>
      <c r="H33" s="32"/>
      <c r="I33" s="32"/>
      <c r="J33" s="32"/>
      <c r="K33" s="32"/>
      <c r="L33" s="2"/>
    </row>
    <row r="34" spans="1:17" x14ac:dyDescent="0.35">
      <c r="A34" s="93"/>
      <c r="B34" s="94"/>
      <c r="C34" s="3"/>
      <c r="D34" s="2"/>
      <c r="E34" s="26"/>
      <c r="F34" s="26"/>
      <c r="G34" s="26"/>
      <c r="H34" s="26"/>
      <c r="I34" s="26"/>
      <c r="J34" s="26"/>
      <c r="K34" s="26"/>
      <c r="M34" s="2"/>
      <c r="N34" s="2"/>
      <c r="O34" s="2"/>
      <c r="P34" s="2"/>
      <c r="Q34" s="2"/>
    </row>
    <row r="35" spans="1:17" x14ac:dyDescent="0.35">
      <c r="A35" s="80"/>
      <c r="B35" s="80"/>
      <c r="C35" s="1"/>
      <c r="E35" s="26"/>
      <c r="F35" s="26"/>
      <c r="G35" s="26"/>
      <c r="H35" s="26"/>
      <c r="I35" s="26"/>
      <c r="J35" s="26"/>
      <c r="K35" s="26"/>
    </row>
    <row r="36" spans="1:17" x14ac:dyDescent="0.35">
      <c r="C36" s="1"/>
      <c r="G36" s="26"/>
      <c r="H36" s="26"/>
      <c r="I36" s="26"/>
      <c r="J36" s="26"/>
      <c r="K36" s="26"/>
    </row>
    <row r="37" spans="1:17" x14ac:dyDescent="0.35">
      <c r="C37" s="1"/>
      <c r="G37" s="26"/>
      <c r="H37" s="26"/>
      <c r="I37" s="26"/>
      <c r="J37" s="26"/>
      <c r="K37" s="26"/>
    </row>
    <row r="38" spans="1:17" x14ac:dyDescent="0.35">
      <c r="A38" t="s">
        <v>134</v>
      </c>
      <c r="C38" s="1"/>
      <c r="G38" s="26"/>
      <c r="H38" s="26"/>
      <c r="I38" s="26"/>
      <c r="J38" s="26"/>
      <c r="K38" s="26"/>
    </row>
    <row r="39" spans="1:17" x14ac:dyDescent="0.35">
      <c r="C39" s="1"/>
      <c r="G39" s="26"/>
      <c r="H39" s="26"/>
      <c r="I39" s="26"/>
      <c r="J39" s="26"/>
      <c r="K39" s="26"/>
    </row>
  </sheetData>
  <mergeCells count="10">
    <mergeCell ref="D1:J1"/>
    <mergeCell ref="M19:Q21"/>
    <mergeCell ref="M23:Q25"/>
    <mergeCell ref="A26:B26"/>
    <mergeCell ref="A6:B6"/>
    <mergeCell ref="E9:L9"/>
    <mergeCell ref="E10:I10"/>
    <mergeCell ref="M11:Q12"/>
    <mergeCell ref="M13:Q17"/>
    <mergeCell ref="B16:B17"/>
  </mergeCells>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58"/>
  <sheetViews>
    <sheetView zoomScale="80" zoomScaleNormal="80" workbookViewId="0"/>
  </sheetViews>
  <sheetFormatPr defaultRowHeight="14.5" x14ac:dyDescent="0.35"/>
  <cols>
    <col min="1" max="1" width="63.6328125" customWidth="1"/>
    <col min="2" max="2" width="73.453125" customWidth="1"/>
    <col min="3" max="3" width="44.453125" style="1" customWidth="1"/>
    <col min="5" max="5" width="8.90625" style="26"/>
    <col min="6" max="6" width="14.453125" style="26" customWidth="1"/>
    <col min="7" max="7" width="15.453125" style="26" customWidth="1"/>
    <col min="8" max="8" width="18" style="26" customWidth="1"/>
    <col min="9" max="9" width="15.6328125" customWidth="1"/>
    <col min="16" max="16" width="11" style="135" customWidth="1"/>
  </cols>
  <sheetData>
    <row r="1" spans="1:27" ht="50.25" customHeight="1" x14ac:dyDescent="0.45">
      <c r="A1" s="125" t="s">
        <v>307</v>
      </c>
      <c r="B1" s="52"/>
      <c r="C1" s="404" t="s">
        <v>406</v>
      </c>
      <c r="D1" s="405"/>
      <c r="E1" s="405"/>
      <c r="F1" s="405"/>
      <c r="G1" s="406"/>
    </row>
    <row r="2" spans="1:27" ht="15.5" x14ac:dyDescent="0.35">
      <c r="A2" s="74"/>
    </row>
    <row r="3" spans="1:27" ht="15" customHeight="1" x14ac:dyDescent="0.35">
      <c r="A3" s="4" t="s">
        <v>8</v>
      </c>
      <c r="B3" s="4"/>
    </row>
    <row r="4" spans="1:27" ht="15" customHeight="1" x14ac:dyDescent="0.35">
      <c r="A4" s="15" t="s">
        <v>9</v>
      </c>
      <c r="B4" s="15"/>
    </row>
    <row r="5" spans="1:27" x14ac:dyDescent="0.35">
      <c r="C5" s="1" t="s">
        <v>31</v>
      </c>
    </row>
    <row r="6" spans="1:27" x14ac:dyDescent="0.35">
      <c r="A6" s="368" t="s">
        <v>10</v>
      </c>
      <c r="B6" s="369"/>
      <c r="C6" s="3"/>
    </row>
    <row r="7" spans="1:27" ht="21" customHeight="1" x14ac:dyDescent="0.35">
      <c r="A7" s="6" t="s">
        <v>0</v>
      </c>
      <c r="B7" s="5" t="s">
        <v>307</v>
      </c>
      <c r="C7" s="3"/>
    </row>
    <row r="8" spans="1:27" ht="117.75" customHeight="1" x14ac:dyDescent="0.35">
      <c r="A8" s="6" t="s">
        <v>2</v>
      </c>
      <c r="B8" s="128" t="s">
        <v>309</v>
      </c>
      <c r="C8" s="3"/>
    </row>
    <row r="9" spans="1:27" ht="209.25" customHeight="1" x14ac:dyDescent="0.35">
      <c r="A9" s="5" t="s">
        <v>238</v>
      </c>
      <c r="B9" s="128" t="s">
        <v>398</v>
      </c>
      <c r="C9" s="3"/>
      <c r="E9" s="370" t="s">
        <v>100</v>
      </c>
      <c r="F9" s="370"/>
      <c r="G9" s="370"/>
      <c r="H9" s="370"/>
      <c r="I9" s="370"/>
    </row>
    <row r="10" spans="1:27" ht="15" thickBot="1" x14ac:dyDescent="0.4">
      <c r="A10" s="6" t="s">
        <v>1</v>
      </c>
      <c r="B10" s="5"/>
      <c r="C10" s="3" t="s">
        <v>48</v>
      </c>
      <c r="E10" s="371" t="s">
        <v>53</v>
      </c>
      <c r="F10" s="372"/>
      <c r="G10" s="372"/>
      <c r="H10" s="373"/>
      <c r="I10" s="5">
        <f>B15</f>
        <v>0</v>
      </c>
      <c r="J10" t="s">
        <v>74</v>
      </c>
      <c r="P10" s="43" t="s">
        <v>76</v>
      </c>
      <c r="Q10" s="43"/>
      <c r="R10" s="43"/>
      <c r="S10" s="43"/>
      <c r="T10" s="43"/>
      <c r="U10" s="43"/>
      <c r="V10" s="43"/>
      <c r="W10" s="43"/>
      <c r="X10" s="43"/>
      <c r="Y10" s="43"/>
      <c r="Z10" s="43"/>
      <c r="AA10" s="43"/>
    </row>
    <row r="11" spans="1:27" ht="48" customHeight="1" thickBot="1" x14ac:dyDescent="0.4">
      <c r="A11" s="6" t="s">
        <v>4</v>
      </c>
      <c r="B11" s="5"/>
      <c r="C11" s="3" t="s">
        <v>3</v>
      </c>
      <c r="E11" s="37" t="s">
        <v>75</v>
      </c>
      <c r="F11" s="38" t="s">
        <v>147</v>
      </c>
      <c r="G11" s="38" t="s">
        <v>146</v>
      </c>
      <c r="H11" s="38" t="s">
        <v>90</v>
      </c>
      <c r="I11" s="38" t="s">
        <v>144</v>
      </c>
      <c r="J11" s="362" t="s">
        <v>92</v>
      </c>
      <c r="K11" s="374"/>
      <c r="L11" s="374"/>
      <c r="M11" s="374"/>
      <c r="N11" s="374"/>
      <c r="P11" s="43" t="s">
        <v>77</v>
      </c>
      <c r="Q11" s="48">
        <v>0.9</v>
      </c>
      <c r="R11" s="46">
        <v>0.8</v>
      </c>
      <c r="S11" s="46">
        <v>0.7</v>
      </c>
      <c r="T11" s="47">
        <v>0.6</v>
      </c>
      <c r="U11" s="48">
        <v>0.5</v>
      </c>
      <c r="V11" s="46">
        <v>0.4</v>
      </c>
      <c r="W11" s="46">
        <v>0.3</v>
      </c>
      <c r="X11" s="46">
        <v>0.2</v>
      </c>
      <c r="Y11" s="46">
        <v>0.1</v>
      </c>
      <c r="Z11" s="46">
        <v>0.05</v>
      </c>
      <c r="AA11" s="45">
        <v>18537</v>
      </c>
    </row>
    <row r="12" spans="1:27" ht="19.5" customHeight="1" x14ac:dyDescent="0.35">
      <c r="A12" s="12" t="s">
        <v>49</v>
      </c>
      <c r="B12" s="12"/>
      <c r="C12" s="3"/>
      <c r="E12" s="33">
        <v>2014</v>
      </c>
      <c r="F12" s="33"/>
      <c r="G12" s="33"/>
      <c r="H12" s="33"/>
      <c r="I12" s="5"/>
      <c r="J12" s="362"/>
      <c r="K12" s="374"/>
      <c r="L12" s="374"/>
      <c r="M12" s="374"/>
      <c r="N12" s="374"/>
      <c r="P12" s="43">
        <v>2011</v>
      </c>
      <c r="Q12" s="43">
        <v>1030</v>
      </c>
      <c r="R12" s="43">
        <v>1035</v>
      </c>
      <c r="S12" s="43">
        <v>1040</v>
      </c>
      <c r="T12" s="43">
        <v>1050</v>
      </c>
      <c r="U12" s="43">
        <v>1070</v>
      </c>
      <c r="V12" s="43">
        <v>1075</v>
      </c>
      <c r="W12" s="43">
        <v>1090</v>
      </c>
      <c r="X12" s="43">
        <v>1095</v>
      </c>
      <c r="Y12" s="43">
        <v>1110</v>
      </c>
      <c r="Z12" s="43">
        <v>1110</v>
      </c>
      <c r="AA12" s="43">
        <v>1.0373829999999999</v>
      </c>
    </row>
    <row r="13" spans="1:27" ht="15" customHeight="1" x14ac:dyDescent="0.35">
      <c r="A13" s="12" t="s">
        <v>50</v>
      </c>
      <c r="B13" s="12"/>
      <c r="C13" s="3"/>
      <c r="E13" s="33">
        <f t="shared" ref="E13:E31" si="0">+E12+1</f>
        <v>2015</v>
      </c>
      <c r="F13" s="33"/>
      <c r="G13" s="33"/>
      <c r="H13" s="33"/>
      <c r="I13" s="5"/>
      <c r="J13" s="375" t="s">
        <v>91</v>
      </c>
      <c r="K13" s="376"/>
      <c r="L13" s="376"/>
      <c r="M13" s="376"/>
      <c r="N13" s="376"/>
      <c r="P13" s="43">
        <v>2012</v>
      </c>
      <c r="Q13" s="43">
        <v>1050</v>
      </c>
      <c r="R13" s="43">
        <v>1055</v>
      </c>
      <c r="S13" s="43">
        <v>1060</v>
      </c>
      <c r="T13" s="43">
        <v>1070</v>
      </c>
      <c r="U13" s="43">
        <v>1090</v>
      </c>
      <c r="V13" s="43">
        <v>1095</v>
      </c>
      <c r="W13" s="43">
        <v>1115</v>
      </c>
      <c r="X13" s="43">
        <v>1120</v>
      </c>
      <c r="Y13" s="43">
        <v>1125</v>
      </c>
      <c r="Z13" s="43">
        <v>1135</v>
      </c>
      <c r="AA13" s="43">
        <v>1.0321100000000001</v>
      </c>
    </row>
    <row r="14" spans="1:27" x14ac:dyDescent="0.35">
      <c r="A14" s="12" t="s">
        <v>51</v>
      </c>
      <c r="B14" s="12"/>
      <c r="C14" s="3" t="s">
        <v>52</v>
      </c>
      <c r="E14" s="33">
        <f t="shared" si="0"/>
        <v>2016</v>
      </c>
      <c r="F14" s="33"/>
      <c r="G14" s="33"/>
      <c r="H14" s="33"/>
      <c r="I14" s="5"/>
      <c r="J14" s="375"/>
      <c r="K14" s="376"/>
      <c r="L14" s="376"/>
      <c r="M14" s="376"/>
      <c r="N14" s="376"/>
      <c r="P14" s="43">
        <v>2013</v>
      </c>
      <c r="Q14" s="43">
        <v>1065</v>
      </c>
      <c r="R14" s="43">
        <v>1070</v>
      </c>
      <c r="S14" s="43">
        <v>1075</v>
      </c>
      <c r="T14" s="43">
        <v>1085</v>
      </c>
      <c r="U14" s="43">
        <v>1105</v>
      </c>
      <c r="V14" s="43">
        <v>1110</v>
      </c>
      <c r="W14" s="43">
        <v>1130</v>
      </c>
      <c r="X14" s="43">
        <v>1135</v>
      </c>
      <c r="Y14" s="43">
        <v>1150</v>
      </c>
      <c r="Z14" s="43">
        <v>1150</v>
      </c>
      <c r="AA14" s="43">
        <v>1.040724</v>
      </c>
    </row>
    <row r="15" spans="1:27" ht="21.75" customHeight="1" x14ac:dyDescent="0.35">
      <c r="A15" s="12" t="s">
        <v>53</v>
      </c>
      <c r="B15" s="24"/>
      <c r="C15" s="3"/>
      <c r="E15" s="33">
        <f t="shared" si="0"/>
        <v>2017</v>
      </c>
      <c r="F15" s="33"/>
      <c r="G15" s="33"/>
      <c r="H15" s="33"/>
      <c r="I15" s="5"/>
      <c r="J15" s="375"/>
      <c r="K15" s="376"/>
      <c r="L15" s="376"/>
      <c r="M15" s="376"/>
      <c r="N15" s="376"/>
      <c r="P15" s="43">
        <v>2014</v>
      </c>
      <c r="Q15" s="43">
        <v>1080</v>
      </c>
      <c r="R15" s="43">
        <v>1085</v>
      </c>
      <c r="S15" s="43">
        <v>1090</v>
      </c>
      <c r="T15" s="43">
        <v>1100</v>
      </c>
      <c r="U15" s="43">
        <v>1120</v>
      </c>
      <c r="V15" s="43">
        <v>1125</v>
      </c>
      <c r="W15" s="43">
        <v>1145</v>
      </c>
      <c r="X15" s="43">
        <v>1150</v>
      </c>
      <c r="Y15" s="43">
        <v>1165</v>
      </c>
      <c r="Z15" s="43">
        <v>1170</v>
      </c>
      <c r="AA15" s="43">
        <v>1.040179</v>
      </c>
    </row>
    <row r="16" spans="1:27" x14ac:dyDescent="0.35">
      <c r="A16" s="89" t="s">
        <v>41</v>
      </c>
      <c r="B16" s="129"/>
      <c r="E16" s="33">
        <f t="shared" si="0"/>
        <v>2018</v>
      </c>
      <c r="F16" s="33"/>
      <c r="G16" s="33"/>
      <c r="H16" s="33"/>
      <c r="I16" s="5"/>
      <c r="J16" s="375"/>
      <c r="K16" s="376"/>
      <c r="L16" s="376"/>
      <c r="M16" s="376"/>
      <c r="N16" s="376"/>
      <c r="P16" s="43">
        <v>2015</v>
      </c>
      <c r="Q16" s="43">
        <v>1095</v>
      </c>
      <c r="R16" s="43">
        <v>1100</v>
      </c>
      <c r="S16" s="43">
        <v>1105</v>
      </c>
      <c r="T16" s="43">
        <v>1115</v>
      </c>
      <c r="U16" s="43">
        <v>1135</v>
      </c>
      <c r="V16" s="43">
        <v>1140</v>
      </c>
      <c r="W16" s="43">
        <v>1160</v>
      </c>
      <c r="X16" s="43">
        <v>1165</v>
      </c>
      <c r="Y16" s="43">
        <v>1170</v>
      </c>
      <c r="Z16" s="43">
        <v>1180</v>
      </c>
      <c r="AA16" s="43">
        <v>1.030837</v>
      </c>
    </row>
    <row r="17" spans="1:27" ht="60.75" customHeight="1" x14ac:dyDescent="0.35">
      <c r="A17" s="89" t="s">
        <v>7</v>
      </c>
      <c r="B17" s="98"/>
      <c r="C17" s="3" t="s">
        <v>21</v>
      </c>
      <c r="E17" s="33">
        <f t="shared" si="0"/>
        <v>2019</v>
      </c>
      <c r="F17" s="33"/>
      <c r="G17" s="33"/>
      <c r="H17" s="33"/>
      <c r="I17" s="5"/>
      <c r="J17" s="377"/>
      <c r="K17" s="378"/>
      <c r="L17" s="378"/>
      <c r="M17" s="378"/>
      <c r="N17" s="378"/>
      <c r="P17" s="43">
        <v>2016</v>
      </c>
      <c r="Q17" s="43">
        <v>1105</v>
      </c>
      <c r="R17" s="43">
        <v>1110</v>
      </c>
      <c r="S17" s="43">
        <v>1115</v>
      </c>
      <c r="T17" s="43">
        <v>1125</v>
      </c>
      <c r="U17" s="43">
        <v>1145</v>
      </c>
      <c r="V17" s="43">
        <v>1150</v>
      </c>
      <c r="W17" s="43">
        <v>1170</v>
      </c>
      <c r="X17" s="43">
        <v>1175</v>
      </c>
      <c r="Y17" s="43">
        <v>1190</v>
      </c>
      <c r="Z17" s="43">
        <v>1195</v>
      </c>
      <c r="AA17" s="43">
        <v>1.039301</v>
      </c>
    </row>
    <row r="18" spans="1:27" x14ac:dyDescent="0.35">
      <c r="A18" s="89" t="s">
        <v>72</v>
      </c>
      <c r="B18" s="89"/>
      <c r="C18" s="3" t="s">
        <v>73</v>
      </c>
      <c r="E18" s="33">
        <f t="shared" si="0"/>
        <v>2020</v>
      </c>
      <c r="F18" s="33"/>
      <c r="G18" s="33"/>
      <c r="H18" s="33"/>
      <c r="I18" s="5"/>
      <c r="J18" s="34" t="s">
        <v>89</v>
      </c>
      <c r="K18" s="35"/>
      <c r="L18" s="35"/>
      <c r="M18" s="35"/>
      <c r="N18" s="36"/>
      <c r="P18" s="43">
        <v>2017</v>
      </c>
      <c r="Q18" s="43">
        <v>1115</v>
      </c>
      <c r="R18" s="43">
        <v>1120</v>
      </c>
      <c r="S18" s="43">
        <v>1125</v>
      </c>
      <c r="T18" s="43">
        <v>1135</v>
      </c>
      <c r="U18" s="43">
        <v>1155</v>
      </c>
      <c r="V18" s="43">
        <v>1160</v>
      </c>
      <c r="W18" s="43">
        <v>1180</v>
      </c>
      <c r="X18" s="43">
        <v>1185</v>
      </c>
      <c r="Y18" s="43">
        <v>1195</v>
      </c>
      <c r="Z18" s="43">
        <v>1205</v>
      </c>
      <c r="AA18" s="43">
        <v>1.034632</v>
      </c>
    </row>
    <row r="19" spans="1:27" x14ac:dyDescent="0.35">
      <c r="A19" s="89" t="s">
        <v>68</v>
      </c>
      <c r="B19" s="90"/>
      <c r="C19" s="3" t="s">
        <v>69</v>
      </c>
      <c r="E19" s="33">
        <f t="shared" si="0"/>
        <v>2021</v>
      </c>
      <c r="F19" s="33"/>
      <c r="G19" s="33"/>
      <c r="H19" s="33"/>
      <c r="I19" s="5"/>
      <c r="J19" s="353"/>
      <c r="K19" s="354"/>
      <c r="L19" s="354"/>
      <c r="M19" s="354"/>
      <c r="N19" s="355"/>
      <c r="P19" s="43">
        <v>2018</v>
      </c>
      <c r="Q19" s="43">
        <v>1125</v>
      </c>
      <c r="R19" s="43">
        <v>1130</v>
      </c>
      <c r="S19" s="43">
        <v>1140</v>
      </c>
      <c r="T19" s="43">
        <v>1150</v>
      </c>
      <c r="U19" s="43">
        <v>1170</v>
      </c>
      <c r="V19" s="43">
        <v>1175</v>
      </c>
      <c r="W19" s="43">
        <v>1195</v>
      </c>
      <c r="X19" s="43">
        <v>1200</v>
      </c>
      <c r="Y19" s="43">
        <v>1215</v>
      </c>
      <c r="Z19" s="43">
        <v>1215</v>
      </c>
      <c r="AA19" s="43">
        <v>1.038462</v>
      </c>
    </row>
    <row r="20" spans="1:27" ht="21" customHeight="1" x14ac:dyDescent="0.35">
      <c r="A20" s="89" t="s">
        <v>67</v>
      </c>
      <c r="B20" s="89"/>
      <c r="C20" s="3" t="s">
        <v>70</v>
      </c>
      <c r="E20" s="33">
        <f t="shared" si="0"/>
        <v>2022</v>
      </c>
      <c r="F20" s="33"/>
      <c r="G20" s="33"/>
      <c r="H20" s="33"/>
      <c r="I20" s="5"/>
      <c r="J20" s="356"/>
      <c r="K20" s="357"/>
      <c r="L20" s="357"/>
      <c r="M20" s="357"/>
      <c r="N20" s="358"/>
      <c r="P20" s="43">
        <v>2019</v>
      </c>
      <c r="Q20" s="43">
        <v>1135</v>
      </c>
      <c r="R20" s="43">
        <v>1140</v>
      </c>
      <c r="S20" s="43">
        <v>1150</v>
      </c>
      <c r="T20" s="43">
        <v>1160</v>
      </c>
      <c r="U20" s="43">
        <v>1180</v>
      </c>
      <c r="V20" s="43">
        <v>1185</v>
      </c>
      <c r="W20" s="43">
        <v>1205</v>
      </c>
      <c r="X20" s="43">
        <v>1210</v>
      </c>
      <c r="Y20" s="43">
        <v>1225</v>
      </c>
      <c r="Z20" s="43">
        <v>1230</v>
      </c>
      <c r="AA20" s="43">
        <v>1.0381359999999999</v>
      </c>
    </row>
    <row r="21" spans="1:27" ht="48.75" customHeight="1" x14ac:dyDescent="0.35">
      <c r="A21" s="5" t="s">
        <v>98</v>
      </c>
      <c r="B21" s="152" t="s">
        <v>392</v>
      </c>
      <c r="C21" s="3" t="s">
        <v>58</v>
      </c>
      <c r="E21" s="33">
        <f t="shared" si="0"/>
        <v>2023</v>
      </c>
      <c r="F21" s="33"/>
      <c r="G21" s="33"/>
      <c r="H21" s="33"/>
      <c r="I21" s="5"/>
      <c r="J21" s="359"/>
      <c r="K21" s="360"/>
      <c r="L21" s="360"/>
      <c r="M21" s="360"/>
      <c r="N21" s="361"/>
      <c r="P21" s="43">
        <v>2020</v>
      </c>
      <c r="Q21" s="43">
        <v>1145</v>
      </c>
      <c r="R21" s="43">
        <v>1150</v>
      </c>
      <c r="S21" s="43">
        <v>1155</v>
      </c>
      <c r="T21" s="43">
        <v>1170</v>
      </c>
      <c r="U21" s="43">
        <v>1190</v>
      </c>
      <c r="V21" s="43">
        <v>1195</v>
      </c>
      <c r="W21" s="43">
        <v>1215</v>
      </c>
      <c r="X21" s="43">
        <v>1225</v>
      </c>
      <c r="Y21" s="43">
        <v>1235</v>
      </c>
      <c r="Z21" s="43">
        <v>1240</v>
      </c>
      <c r="AA21" s="43">
        <v>1.0378149999999999</v>
      </c>
    </row>
    <row r="22" spans="1:27" s="2" customFormat="1" x14ac:dyDescent="0.35">
      <c r="A22" s="6" t="s">
        <v>5</v>
      </c>
      <c r="B22" s="22"/>
      <c r="C22" s="3" t="s">
        <v>6</v>
      </c>
      <c r="E22" s="33">
        <f t="shared" si="0"/>
        <v>2024</v>
      </c>
      <c r="F22" s="33"/>
      <c r="G22" s="33"/>
      <c r="H22" s="33"/>
      <c r="I22" s="5"/>
      <c r="P22" s="43" t="s">
        <v>78</v>
      </c>
      <c r="Q22" s="43"/>
      <c r="R22" s="43"/>
      <c r="S22" s="43"/>
      <c r="T22" s="43"/>
      <c r="U22" s="43"/>
      <c r="V22" s="43"/>
      <c r="W22" s="43"/>
      <c r="X22" s="43"/>
      <c r="Y22" s="43"/>
      <c r="Z22" s="43"/>
      <c r="AA22" s="43"/>
    </row>
    <row r="23" spans="1:27" s="2" customFormat="1" ht="34.5" customHeight="1" x14ac:dyDescent="0.35">
      <c r="A23" s="5" t="s">
        <v>55</v>
      </c>
      <c r="B23" s="23"/>
      <c r="C23" s="3" t="s">
        <v>54</v>
      </c>
      <c r="E23" s="33">
        <f t="shared" si="0"/>
        <v>2025</v>
      </c>
      <c r="F23" s="33"/>
      <c r="G23" s="33"/>
      <c r="H23" s="33"/>
      <c r="I23" s="5"/>
      <c r="J23" s="362" t="s">
        <v>96</v>
      </c>
      <c r="K23" s="363"/>
      <c r="L23" s="363"/>
      <c r="M23" s="363"/>
      <c r="N23" s="363"/>
      <c r="P23" s="43" t="s">
        <v>79</v>
      </c>
      <c r="Q23" s="43">
        <v>1030</v>
      </c>
      <c r="R23" s="43">
        <v>1035</v>
      </c>
      <c r="S23" s="43">
        <v>1035</v>
      </c>
      <c r="T23" s="43">
        <v>1035</v>
      </c>
      <c r="U23" s="43">
        <v>1045</v>
      </c>
      <c r="V23" s="43">
        <v>1050</v>
      </c>
      <c r="W23" s="43">
        <v>1055</v>
      </c>
      <c r="X23" s="43">
        <v>1055</v>
      </c>
      <c r="Y23" s="43">
        <v>1060</v>
      </c>
      <c r="Z23" s="43">
        <v>1070</v>
      </c>
      <c r="AA23" s="43">
        <v>1.014354</v>
      </c>
    </row>
    <row r="24" spans="1:27" ht="30.75" customHeight="1" x14ac:dyDescent="0.35">
      <c r="A24" s="5" t="s">
        <v>56</v>
      </c>
      <c r="B24" s="22"/>
      <c r="C24" s="3" t="s">
        <v>57</v>
      </c>
      <c r="E24" s="33">
        <f t="shared" si="0"/>
        <v>2026</v>
      </c>
      <c r="F24" s="33"/>
      <c r="G24" s="33"/>
      <c r="H24" s="33"/>
      <c r="I24" s="5"/>
      <c r="J24" s="362"/>
      <c r="K24" s="363"/>
      <c r="L24" s="363"/>
      <c r="M24" s="363"/>
      <c r="N24" s="363"/>
      <c r="P24" s="43" t="s">
        <v>80</v>
      </c>
      <c r="Q24" s="43">
        <v>1040</v>
      </c>
      <c r="R24" s="43">
        <v>1045</v>
      </c>
      <c r="S24" s="43">
        <v>1045</v>
      </c>
      <c r="T24" s="43">
        <v>1045</v>
      </c>
      <c r="U24" s="43">
        <v>1055</v>
      </c>
      <c r="V24" s="43">
        <v>1060</v>
      </c>
      <c r="W24" s="43">
        <v>1065</v>
      </c>
      <c r="X24" s="43">
        <v>1065</v>
      </c>
      <c r="Y24" s="43">
        <v>1070</v>
      </c>
      <c r="Z24" s="43">
        <v>1080</v>
      </c>
      <c r="AA24" s="43">
        <v>1.0142180000000001</v>
      </c>
    </row>
    <row r="25" spans="1:27" s="2" customFormat="1" x14ac:dyDescent="0.35">
      <c r="A25" s="18"/>
      <c r="B25" s="19"/>
      <c r="C25" s="3"/>
      <c r="E25" s="33">
        <f t="shared" si="0"/>
        <v>2027</v>
      </c>
      <c r="F25" s="33"/>
      <c r="G25" s="33"/>
      <c r="H25" s="33"/>
      <c r="I25" s="5"/>
      <c r="J25" s="362"/>
      <c r="K25" s="363"/>
      <c r="L25" s="363"/>
      <c r="M25" s="363"/>
      <c r="N25" s="363"/>
      <c r="P25" s="43" t="s">
        <v>81</v>
      </c>
      <c r="Q25" s="43">
        <v>1050</v>
      </c>
      <c r="R25" s="43">
        <v>1055</v>
      </c>
      <c r="S25" s="43">
        <v>1055</v>
      </c>
      <c r="T25" s="43">
        <v>1055</v>
      </c>
      <c r="U25" s="43">
        <v>1065</v>
      </c>
      <c r="V25" s="43">
        <v>1070</v>
      </c>
      <c r="W25" s="43">
        <v>1075</v>
      </c>
      <c r="X25" s="43">
        <v>1075</v>
      </c>
      <c r="Y25" s="43">
        <v>1080</v>
      </c>
      <c r="Z25" s="43">
        <v>1095</v>
      </c>
      <c r="AA25" s="43">
        <v>1.0140849999999999</v>
      </c>
    </row>
    <row r="26" spans="1:27" x14ac:dyDescent="0.35">
      <c r="A26" s="364" t="s">
        <v>71</v>
      </c>
      <c r="B26" s="364"/>
      <c r="E26" s="33">
        <f t="shared" si="0"/>
        <v>2028</v>
      </c>
      <c r="F26" s="33"/>
      <c r="G26" s="33"/>
      <c r="H26" s="33"/>
      <c r="I26" s="5"/>
      <c r="P26" s="43" t="s">
        <v>82</v>
      </c>
      <c r="Q26" s="43">
        <v>1055</v>
      </c>
      <c r="R26" s="43">
        <v>1060</v>
      </c>
      <c r="S26" s="43">
        <v>1060</v>
      </c>
      <c r="T26" s="43">
        <v>1060</v>
      </c>
      <c r="U26" s="43">
        <v>1070</v>
      </c>
      <c r="V26" s="43">
        <v>1075</v>
      </c>
      <c r="W26" s="43">
        <v>1080</v>
      </c>
      <c r="X26" s="43">
        <v>1080</v>
      </c>
      <c r="Y26" s="43">
        <v>1085</v>
      </c>
      <c r="Z26" s="43">
        <v>1095</v>
      </c>
      <c r="AA26" s="43">
        <v>1.014019</v>
      </c>
    </row>
    <row r="27" spans="1:27" x14ac:dyDescent="0.35">
      <c r="A27" s="5" t="s">
        <v>28</v>
      </c>
      <c r="B27" s="5"/>
      <c r="E27" s="33">
        <f t="shared" si="0"/>
        <v>2029</v>
      </c>
      <c r="F27" s="33"/>
      <c r="G27" s="33"/>
      <c r="H27" s="33"/>
      <c r="I27" s="5"/>
      <c r="P27" s="43" t="s">
        <v>83</v>
      </c>
      <c r="Q27" s="43">
        <v>1060</v>
      </c>
      <c r="R27" s="43">
        <v>1065</v>
      </c>
      <c r="S27" s="43">
        <v>1065</v>
      </c>
      <c r="T27" s="43">
        <v>1065</v>
      </c>
      <c r="U27" s="43">
        <v>1075</v>
      </c>
      <c r="V27" s="43">
        <v>1080</v>
      </c>
      <c r="W27" s="43">
        <v>1085</v>
      </c>
      <c r="X27" s="43">
        <v>1085</v>
      </c>
      <c r="Y27" s="43">
        <v>1090</v>
      </c>
      <c r="Z27" s="43">
        <v>1110</v>
      </c>
      <c r="AA27" s="43">
        <v>1.0139530000000001</v>
      </c>
    </row>
    <row r="28" spans="1:27" x14ac:dyDescent="0.35">
      <c r="A28" s="5" t="s">
        <v>29</v>
      </c>
      <c r="B28" s="5"/>
      <c r="E28" s="33">
        <f t="shared" si="0"/>
        <v>2030</v>
      </c>
      <c r="F28" s="33"/>
      <c r="G28" s="33"/>
      <c r="H28" s="33"/>
      <c r="I28" s="5"/>
      <c r="P28" s="43" t="s">
        <v>84</v>
      </c>
      <c r="Q28" s="43">
        <v>1065</v>
      </c>
      <c r="R28" s="43">
        <v>1070</v>
      </c>
      <c r="S28" s="43">
        <v>1070</v>
      </c>
      <c r="T28" s="43">
        <v>1070</v>
      </c>
      <c r="U28" s="43">
        <v>1080</v>
      </c>
      <c r="V28" s="43">
        <v>1085</v>
      </c>
      <c r="W28" s="43">
        <v>1090</v>
      </c>
      <c r="X28" s="43">
        <v>1090</v>
      </c>
      <c r="Y28" s="43">
        <v>1100</v>
      </c>
      <c r="Z28" s="43">
        <v>1110</v>
      </c>
      <c r="AA28" s="43">
        <v>1.018519</v>
      </c>
    </row>
    <row r="29" spans="1:27" ht="39.75" customHeight="1" x14ac:dyDescent="0.35">
      <c r="A29" s="5" t="s">
        <v>30</v>
      </c>
      <c r="B29" s="23"/>
      <c r="C29" s="1" t="s">
        <v>43</v>
      </c>
      <c r="E29" s="33">
        <f t="shared" si="0"/>
        <v>2031</v>
      </c>
      <c r="F29" s="33"/>
      <c r="G29" s="33"/>
      <c r="H29" s="33"/>
      <c r="I29" s="5"/>
      <c r="P29" s="43" t="s">
        <v>85</v>
      </c>
      <c r="Q29" s="43">
        <v>1075</v>
      </c>
      <c r="R29" s="43">
        <v>1080</v>
      </c>
      <c r="S29" s="43">
        <v>1080</v>
      </c>
      <c r="T29" s="43">
        <v>1080</v>
      </c>
      <c r="U29" s="43">
        <v>1090</v>
      </c>
      <c r="V29" s="43">
        <v>1095</v>
      </c>
      <c r="W29" s="43">
        <v>1100</v>
      </c>
      <c r="X29" s="43">
        <v>1100</v>
      </c>
      <c r="Y29" s="43">
        <v>1105</v>
      </c>
      <c r="Z29" s="43">
        <v>1120</v>
      </c>
      <c r="AA29" s="43">
        <v>1.0137609999999999</v>
      </c>
    </row>
    <row r="30" spans="1:27" x14ac:dyDescent="0.35">
      <c r="A30" s="5" t="s">
        <v>44</v>
      </c>
      <c r="B30" s="5"/>
      <c r="E30" s="33">
        <f t="shared" si="0"/>
        <v>2032</v>
      </c>
      <c r="F30" s="33"/>
      <c r="G30" s="33"/>
      <c r="H30" s="33"/>
      <c r="I30" s="5"/>
      <c r="P30" s="43" t="s">
        <v>86</v>
      </c>
      <c r="Q30" s="43">
        <v>1080</v>
      </c>
      <c r="R30" s="43">
        <v>1085</v>
      </c>
      <c r="S30" s="43">
        <v>1085</v>
      </c>
      <c r="T30" s="43">
        <v>1085</v>
      </c>
      <c r="U30" s="43">
        <v>1095</v>
      </c>
      <c r="V30" s="43">
        <v>1100</v>
      </c>
      <c r="W30" s="43">
        <v>1105</v>
      </c>
      <c r="X30" s="43">
        <v>1105</v>
      </c>
      <c r="Y30" s="43">
        <v>1110</v>
      </c>
      <c r="Z30" s="43">
        <v>1120</v>
      </c>
      <c r="AA30" s="43">
        <v>1.0136989999999999</v>
      </c>
    </row>
    <row r="31" spans="1:27" x14ac:dyDescent="0.35">
      <c r="A31" s="5" t="s">
        <v>47</v>
      </c>
      <c r="B31" s="5"/>
      <c r="E31" s="33">
        <f t="shared" si="0"/>
        <v>2033</v>
      </c>
      <c r="F31" s="33"/>
      <c r="G31" s="33"/>
      <c r="H31" s="33"/>
      <c r="I31" s="5"/>
      <c r="P31" s="43" t="s">
        <v>87</v>
      </c>
      <c r="Q31" s="43">
        <v>1085</v>
      </c>
      <c r="R31" s="43">
        <v>1090</v>
      </c>
      <c r="S31" s="43">
        <v>1090</v>
      </c>
      <c r="T31" s="43">
        <v>1090</v>
      </c>
      <c r="U31" s="43">
        <v>1100</v>
      </c>
      <c r="V31" s="43">
        <v>1105</v>
      </c>
      <c r="W31" s="43">
        <v>1110</v>
      </c>
      <c r="X31" s="43">
        <v>1110</v>
      </c>
      <c r="Y31" s="43">
        <v>1115</v>
      </c>
      <c r="Z31" s="43">
        <v>1125</v>
      </c>
      <c r="AA31" s="43">
        <v>1.013636</v>
      </c>
    </row>
    <row r="32" spans="1:27" x14ac:dyDescent="0.35">
      <c r="A32" s="5" t="s">
        <v>45</v>
      </c>
      <c r="B32" s="5"/>
      <c r="P32" s="43" t="s">
        <v>88</v>
      </c>
      <c r="Q32" s="43">
        <v>1090</v>
      </c>
      <c r="R32" s="43">
        <v>1095</v>
      </c>
      <c r="S32" s="43">
        <v>1095</v>
      </c>
      <c r="T32" s="43">
        <v>1095</v>
      </c>
      <c r="U32" s="43">
        <v>1105</v>
      </c>
      <c r="V32" s="43">
        <v>1110</v>
      </c>
      <c r="W32" s="43">
        <v>1115</v>
      </c>
      <c r="X32" s="43">
        <v>1115</v>
      </c>
      <c r="Y32" s="43">
        <v>1120</v>
      </c>
      <c r="Z32" s="43">
        <v>1130</v>
      </c>
      <c r="AA32" s="43">
        <v>1.0135749999999999</v>
      </c>
    </row>
    <row r="33" spans="1:16" x14ac:dyDescent="0.35">
      <c r="A33" s="5" t="s">
        <v>46</v>
      </c>
      <c r="B33" s="5"/>
      <c r="E33" s="32"/>
      <c r="F33" s="32"/>
      <c r="G33" s="32"/>
      <c r="H33" s="32"/>
      <c r="I33" s="2"/>
    </row>
    <row r="34" spans="1:16" s="2" customFormat="1" ht="13.5" customHeight="1" x14ac:dyDescent="0.35">
      <c r="A34" s="93"/>
      <c r="B34" s="94"/>
      <c r="C34" s="3"/>
      <c r="E34" s="26"/>
      <c r="F34" s="26"/>
      <c r="G34" s="26"/>
      <c r="H34" s="26"/>
      <c r="I34"/>
      <c r="P34" s="136"/>
    </row>
    <row r="35" spans="1:16" x14ac:dyDescent="0.35">
      <c r="A35" s="80"/>
      <c r="B35" s="80"/>
    </row>
    <row r="57" spans="1:8" customFormat="1" x14ac:dyDescent="0.35">
      <c r="A57" s="80"/>
      <c r="B57" s="80"/>
      <c r="C57" s="1"/>
      <c r="E57" s="26"/>
      <c r="F57" s="26"/>
      <c r="G57" s="26"/>
      <c r="H57" s="26"/>
    </row>
    <row r="58" spans="1:8" customFormat="1" x14ac:dyDescent="0.35">
      <c r="A58" s="92"/>
      <c r="B58" s="80"/>
    </row>
  </sheetData>
  <mergeCells count="9">
    <mergeCell ref="C1:G1"/>
    <mergeCell ref="J19:N21"/>
    <mergeCell ref="J23:N25"/>
    <mergeCell ref="A26:B26"/>
    <mergeCell ref="A6:B6"/>
    <mergeCell ref="E9:I9"/>
    <mergeCell ref="E10:H10"/>
    <mergeCell ref="J11:N12"/>
    <mergeCell ref="J13:N17"/>
  </mergeCell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58"/>
  <sheetViews>
    <sheetView zoomScale="80" zoomScaleNormal="80" workbookViewId="0"/>
  </sheetViews>
  <sheetFormatPr defaultRowHeight="14.5" x14ac:dyDescent="0.35"/>
  <cols>
    <col min="1" max="1" width="63.6328125" customWidth="1"/>
    <col min="2" max="2" width="73.453125" customWidth="1"/>
    <col min="3" max="3" width="44.453125" style="1" customWidth="1"/>
    <col min="5" max="5" width="8.90625" style="26"/>
    <col min="6" max="6" width="14.453125" style="26" customWidth="1"/>
    <col min="7" max="7" width="15.453125" style="26" customWidth="1"/>
    <col min="8" max="8" width="18" style="26" customWidth="1"/>
    <col min="9" max="9" width="15.6328125" customWidth="1"/>
    <col min="16" max="16" width="12.08984375" style="135" customWidth="1"/>
  </cols>
  <sheetData>
    <row r="1" spans="1:27" ht="59.25" customHeight="1" x14ac:dyDescent="0.45">
      <c r="A1" s="125" t="s">
        <v>261</v>
      </c>
      <c r="B1" s="52"/>
      <c r="C1" s="404" t="s">
        <v>408</v>
      </c>
      <c r="D1" s="405"/>
      <c r="E1" s="405"/>
      <c r="F1" s="405"/>
      <c r="G1" s="406"/>
    </row>
    <row r="2" spans="1:27" x14ac:dyDescent="0.35">
      <c r="A2" s="65" t="s">
        <v>402</v>
      </c>
    </row>
    <row r="3" spans="1:27" ht="15" customHeight="1" x14ac:dyDescent="0.35">
      <c r="A3" s="4" t="s">
        <v>8</v>
      </c>
      <c r="B3" s="4"/>
    </row>
    <row r="4" spans="1:27" ht="15" customHeight="1" x14ac:dyDescent="0.35">
      <c r="A4" s="15" t="s">
        <v>9</v>
      </c>
      <c r="B4" s="15"/>
    </row>
    <row r="5" spans="1:27" x14ac:dyDescent="0.35">
      <c r="C5" s="1" t="s">
        <v>31</v>
      </c>
    </row>
    <row r="6" spans="1:27" x14ac:dyDescent="0.35">
      <c r="A6" s="368" t="s">
        <v>10</v>
      </c>
      <c r="B6" s="369"/>
      <c r="C6" s="3"/>
    </row>
    <row r="7" spans="1:27" ht="21" customHeight="1" x14ac:dyDescent="0.35">
      <c r="A7" s="6" t="s">
        <v>0</v>
      </c>
      <c r="B7" s="5" t="s">
        <v>261</v>
      </c>
      <c r="C7" s="3"/>
    </row>
    <row r="8" spans="1:27" ht="60" customHeight="1" x14ac:dyDescent="0.35">
      <c r="A8" s="6" t="s">
        <v>2</v>
      </c>
      <c r="B8" s="95" t="s">
        <v>262</v>
      </c>
      <c r="C8" s="3"/>
    </row>
    <row r="9" spans="1:27" ht="211.25" customHeight="1" x14ac:dyDescent="0.35">
      <c r="A9" s="5" t="s">
        <v>238</v>
      </c>
      <c r="B9" s="95" t="s">
        <v>434</v>
      </c>
      <c r="C9" s="3"/>
      <c r="E9" s="370" t="s">
        <v>100</v>
      </c>
      <c r="F9" s="370"/>
      <c r="G9" s="370"/>
      <c r="H9" s="370"/>
      <c r="I9" s="370"/>
    </row>
    <row r="10" spans="1:27" ht="15" thickBot="1" x14ac:dyDescent="0.4">
      <c r="A10" s="6" t="s">
        <v>1</v>
      </c>
      <c r="B10" s="5" t="s">
        <v>245</v>
      </c>
      <c r="C10" s="3" t="s">
        <v>48</v>
      </c>
      <c r="E10" s="371" t="s">
        <v>53</v>
      </c>
      <c r="F10" s="372"/>
      <c r="G10" s="372"/>
      <c r="H10" s="373"/>
      <c r="I10" s="5">
        <f>B15</f>
        <v>0</v>
      </c>
      <c r="J10" t="s">
        <v>74</v>
      </c>
      <c r="P10" s="43" t="s">
        <v>76</v>
      </c>
      <c r="Q10" s="43"/>
      <c r="R10" s="43"/>
      <c r="S10" s="43"/>
      <c r="T10" s="43"/>
      <c r="U10" s="43"/>
      <c r="V10" s="43"/>
      <c r="W10" s="43"/>
      <c r="X10" s="43"/>
      <c r="Y10" s="43"/>
      <c r="Z10" s="43"/>
      <c r="AA10" s="43"/>
    </row>
    <row r="11" spans="1:27" ht="48" customHeight="1" thickBot="1" x14ac:dyDescent="0.4">
      <c r="A11" s="6" t="s">
        <v>4</v>
      </c>
      <c r="B11" s="5" t="s">
        <v>263</v>
      </c>
      <c r="C11" s="3" t="s">
        <v>3</v>
      </c>
      <c r="E11" s="37" t="s">
        <v>75</v>
      </c>
      <c r="F11" s="38" t="s">
        <v>147</v>
      </c>
      <c r="G11" s="38" t="s">
        <v>146</v>
      </c>
      <c r="H11" s="38" t="s">
        <v>90</v>
      </c>
      <c r="I11" s="38" t="s">
        <v>144</v>
      </c>
      <c r="J11" s="362" t="s">
        <v>92</v>
      </c>
      <c r="K11" s="374"/>
      <c r="L11" s="374"/>
      <c r="M11" s="374"/>
      <c r="N11" s="374"/>
      <c r="P11" s="43" t="s">
        <v>77</v>
      </c>
      <c r="Q11" s="48">
        <v>0.9</v>
      </c>
      <c r="R11" s="46">
        <v>0.8</v>
      </c>
      <c r="S11" s="46">
        <v>0.7</v>
      </c>
      <c r="T11" s="47">
        <v>0.6</v>
      </c>
      <c r="U11" s="48">
        <v>0.5</v>
      </c>
      <c r="V11" s="46">
        <v>0.4</v>
      </c>
      <c r="W11" s="46">
        <v>0.3</v>
      </c>
      <c r="X11" s="46">
        <v>0.2</v>
      </c>
      <c r="Y11" s="46">
        <v>0.1</v>
      </c>
      <c r="Z11" s="46">
        <v>0.05</v>
      </c>
      <c r="AA11" s="45">
        <v>18537</v>
      </c>
    </row>
    <row r="12" spans="1:27" ht="41.25" customHeight="1" x14ac:dyDescent="0.35">
      <c r="A12" s="12" t="s">
        <v>49</v>
      </c>
      <c r="B12" s="167" t="s">
        <v>407</v>
      </c>
      <c r="C12" s="3"/>
      <c r="E12" s="33">
        <v>2014</v>
      </c>
      <c r="F12" s="33"/>
      <c r="G12" s="33"/>
      <c r="H12" s="33"/>
      <c r="I12" s="5"/>
      <c r="J12" s="362"/>
      <c r="K12" s="374"/>
      <c r="L12" s="374"/>
      <c r="M12" s="374"/>
      <c r="N12" s="374"/>
      <c r="P12" s="43">
        <v>2011</v>
      </c>
      <c r="Q12" s="43">
        <v>1030</v>
      </c>
      <c r="R12" s="43">
        <v>1035</v>
      </c>
      <c r="S12" s="43">
        <v>1040</v>
      </c>
      <c r="T12" s="43">
        <v>1050</v>
      </c>
      <c r="U12" s="43">
        <v>1070</v>
      </c>
      <c r="V12" s="43">
        <v>1075</v>
      </c>
      <c r="W12" s="43">
        <v>1090</v>
      </c>
      <c r="X12" s="43">
        <v>1095</v>
      </c>
      <c r="Y12" s="43">
        <v>1110</v>
      </c>
      <c r="Z12" s="43">
        <v>1110</v>
      </c>
      <c r="AA12" s="43">
        <v>1.0373829999999999</v>
      </c>
    </row>
    <row r="13" spans="1:27" ht="15" customHeight="1" x14ac:dyDescent="0.35">
      <c r="A13" s="12" t="s">
        <v>50</v>
      </c>
      <c r="B13" s="12"/>
      <c r="C13" s="3"/>
      <c r="E13" s="33">
        <v>2015</v>
      </c>
      <c r="F13" s="33"/>
      <c r="G13" s="33"/>
      <c r="H13" s="33"/>
      <c r="I13" s="5"/>
      <c r="J13" s="375" t="s">
        <v>91</v>
      </c>
      <c r="K13" s="376"/>
      <c r="L13" s="376"/>
      <c r="M13" s="376"/>
      <c r="N13" s="376"/>
      <c r="P13" s="43">
        <v>2012</v>
      </c>
      <c r="Q13" s="43">
        <v>1050</v>
      </c>
      <c r="R13" s="43">
        <v>1055</v>
      </c>
      <c r="S13" s="43">
        <v>1060</v>
      </c>
      <c r="T13" s="43">
        <v>1070</v>
      </c>
      <c r="U13" s="43">
        <v>1090</v>
      </c>
      <c r="V13" s="43">
        <v>1095</v>
      </c>
      <c r="W13" s="43">
        <v>1115</v>
      </c>
      <c r="X13" s="43">
        <v>1120</v>
      </c>
      <c r="Y13" s="43">
        <v>1125</v>
      </c>
      <c r="Z13" s="43">
        <v>1135</v>
      </c>
      <c r="AA13" s="43">
        <v>1.0321100000000001</v>
      </c>
    </row>
    <row r="14" spans="1:27" x14ac:dyDescent="0.35">
      <c r="A14" s="12" t="s">
        <v>51</v>
      </c>
      <c r="B14" s="12" t="s">
        <v>116</v>
      </c>
      <c r="C14" s="3" t="s">
        <v>52</v>
      </c>
      <c r="E14" s="33">
        <f>+E13+1</f>
        <v>2016</v>
      </c>
      <c r="F14" s="33"/>
      <c r="G14" s="33"/>
      <c r="H14" s="33"/>
      <c r="I14" s="5"/>
      <c r="J14" s="375"/>
      <c r="K14" s="376"/>
      <c r="L14" s="376"/>
      <c r="M14" s="376"/>
      <c r="N14" s="376"/>
      <c r="P14" s="43">
        <v>2013</v>
      </c>
      <c r="Q14" s="43">
        <v>1065</v>
      </c>
      <c r="R14" s="43">
        <v>1070</v>
      </c>
      <c r="S14" s="43">
        <v>1075</v>
      </c>
      <c r="T14" s="43">
        <v>1085</v>
      </c>
      <c r="U14" s="43">
        <v>1105</v>
      </c>
      <c r="V14" s="43">
        <v>1110</v>
      </c>
      <c r="W14" s="43">
        <v>1130</v>
      </c>
      <c r="X14" s="43">
        <v>1135</v>
      </c>
      <c r="Y14" s="43">
        <v>1150</v>
      </c>
      <c r="Z14" s="43">
        <v>1150</v>
      </c>
      <c r="AA14" s="43">
        <v>1.040724</v>
      </c>
    </row>
    <row r="15" spans="1:27" ht="21.75" customHeight="1" x14ac:dyDescent="0.35">
      <c r="A15" s="12" t="s">
        <v>53</v>
      </c>
      <c r="B15" s="24"/>
      <c r="C15" s="3"/>
      <c r="E15" s="33">
        <f t="shared" ref="E15:E31" si="0">+E14+1</f>
        <v>2017</v>
      </c>
      <c r="F15" s="33"/>
      <c r="G15" s="33"/>
      <c r="H15" s="33"/>
      <c r="I15" s="5"/>
      <c r="J15" s="375"/>
      <c r="K15" s="376"/>
      <c r="L15" s="376"/>
      <c r="M15" s="376"/>
      <c r="N15" s="376"/>
      <c r="P15" s="43">
        <v>2014</v>
      </c>
      <c r="Q15" s="43">
        <v>1080</v>
      </c>
      <c r="R15" s="43">
        <v>1085</v>
      </c>
      <c r="S15" s="43">
        <v>1090</v>
      </c>
      <c r="T15" s="43">
        <v>1100</v>
      </c>
      <c r="U15" s="43">
        <v>1120</v>
      </c>
      <c r="V15" s="43">
        <v>1125</v>
      </c>
      <c r="W15" s="43">
        <v>1145</v>
      </c>
      <c r="X15" s="43">
        <v>1150</v>
      </c>
      <c r="Y15" s="43">
        <v>1165</v>
      </c>
      <c r="Z15" s="43">
        <v>1170</v>
      </c>
      <c r="AA15" s="43">
        <v>1.040179</v>
      </c>
    </row>
    <row r="16" spans="1:27" x14ac:dyDescent="0.35">
      <c r="A16" s="89" t="s">
        <v>41</v>
      </c>
      <c r="B16" s="381" t="s">
        <v>259</v>
      </c>
      <c r="E16" s="33">
        <f t="shared" si="0"/>
        <v>2018</v>
      </c>
      <c r="F16" s="33"/>
      <c r="G16" s="33"/>
      <c r="H16" s="33"/>
      <c r="I16" s="5"/>
      <c r="J16" s="375"/>
      <c r="K16" s="376"/>
      <c r="L16" s="376"/>
      <c r="M16" s="376"/>
      <c r="N16" s="376"/>
      <c r="P16" s="43">
        <v>2015</v>
      </c>
      <c r="Q16" s="43">
        <v>1095</v>
      </c>
      <c r="R16" s="43">
        <v>1100</v>
      </c>
      <c r="S16" s="43">
        <v>1105</v>
      </c>
      <c r="T16" s="43">
        <v>1115</v>
      </c>
      <c r="U16" s="43">
        <v>1135</v>
      </c>
      <c r="V16" s="43">
        <v>1140</v>
      </c>
      <c r="W16" s="43">
        <v>1160</v>
      </c>
      <c r="X16" s="43">
        <v>1165</v>
      </c>
      <c r="Y16" s="43">
        <v>1170</v>
      </c>
      <c r="Z16" s="43">
        <v>1180</v>
      </c>
      <c r="AA16" s="43">
        <v>1.030837</v>
      </c>
    </row>
    <row r="17" spans="1:27" ht="60.75" customHeight="1" x14ac:dyDescent="0.35">
      <c r="A17" s="89" t="s">
        <v>7</v>
      </c>
      <c r="B17" s="382"/>
      <c r="C17" s="3" t="s">
        <v>21</v>
      </c>
      <c r="E17" s="33">
        <f t="shared" si="0"/>
        <v>2019</v>
      </c>
      <c r="F17" s="33"/>
      <c r="G17" s="33"/>
      <c r="H17" s="33"/>
      <c r="I17" s="5"/>
      <c r="J17" s="377"/>
      <c r="K17" s="378"/>
      <c r="L17" s="378"/>
      <c r="M17" s="378"/>
      <c r="N17" s="378"/>
      <c r="P17" s="43">
        <v>2016</v>
      </c>
      <c r="Q17" s="43">
        <v>1105</v>
      </c>
      <c r="R17" s="43">
        <v>1110</v>
      </c>
      <c r="S17" s="43">
        <v>1115</v>
      </c>
      <c r="T17" s="43">
        <v>1125</v>
      </c>
      <c r="U17" s="43">
        <v>1145</v>
      </c>
      <c r="V17" s="43">
        <v>1150</v>
      </c>
      <c r="W17" s="43">
        <v>1170</v>
      </c>
      <c r="X17" s="43">
        <v>1175</v>
      </c>
      <c r="Y17" s="43">
        <v>1190</v>
      </c>
      <c r="Z17" s="43">
        <v>1195</v>
      </c>
      <c r="AA17" s="43">
        <v>1.039301</v>
      </c>
    </row>
    <row r="18" spans="1:27" x14ac:dyDescent="0.35">
      <c r="A18" s="89" t="s">
        <v>72</v>
      </c>
      <c r="B18" s="89"/>
      <c r="C18" s="3" t="s">
        <v>73</v>
      </c>
      <c r="E18" s="33">
        <f t="shared" si="0"/>
        <v>2020</v>
      </c>
      <c r="F18" s="33"/>
      <c r="G18" s="33"/>
      <c r="H18" s="33"/>
      <c r="I18" s="5"/>
      <c r="J18" s="34" t="s">
        <v>89</v>
      </c>
      <c r="K18" s="35"/>
      <c r="L18" s="35"/>
      <c r="M18" s="35"/>
      <c r="N18" s="36"/>
      <c r="P18" s="43">
        <v>2017</v>
      </c>
      <c r="Q18" s="43">
        <v>1115</v>
      </c>
      <c r="R18" s="43">
        <v>1120</v>
      </c>
      <c r="S18" s="43">
        <v>1125</v>
      </c>
      <c r="T18" s="43">
        <v>1135</v>
      </c>
      <c r="U18" s="43">
        <v>1155</v>
      </c>
      <c r="V18" s="43">
        <v>1160</v>
      </c>
      <c r="W18" s="43">
        <v>1180</v>
      </c>
      <c r="X18" s="43">
        <v>1185</v>
      </c>
      <c r="Y18" s="43">
        <v>1195</v>
      </c>
      <c r="Z18" s="43">
        <v>1205</v>
      </c>
      <c r="AA18" s="43">
        <v>1.034632</v>
      </c>
    </row>
    <row r="19" spans="1:27" x14ac:dyDescent="0.35">
      <c r="A19" s="89" t="s">
        <v>68</v>
      </c>
      <c r="B19" s="90"/>
      <c r="C19" s="3" t="s">
        <v>69</v>
      </c>
      <c r="E19" s="33">
        <f t="shared" si="0"/>
        <v>2021</v>
      </c>
      <c r="F19" s="33"/>
      <c r="G19" s="33"/>
      <c r="H19" s="33"/>
      <c r="I19" s="5"/>
      <c r="J19" s="353"/>
      <c r="K19" s="354"/>
      <c r="L19" s="354"/>
      <c r="M19" s="354"/>
      <c r="N19" s="355"/>
      <c r="P19" s="43">
        <v>2018</v>
      </c>
      <c r="Q19" s="43">
        <v>1125</v>
      </c>
      <c r="R19" s="43">
        <v>1130</v>
      </c>
      <c r="S19" s="43">
        <v>1140</v>
      </c>
      <c r="T19" s="43">
        <v>1150</v>
      </c>
      <c r="U19" s="43">
        <v>1170</v>
      </c>
      <c r="V19" s="43">
        <v>1175</v>
      </c>
      <c r="W19" s="43">
        <v>1195</v>
      </c>
      <c r="X19" s="43">
        <v>1200</v>
      </c>
      <c r="Y19" s="43">
        <v>1215</v>
      </c>
      <c r="Z19" s="43">
        <v>1215</v>
      </c>
      <c r="AA19" s="43">
        <v>1.038462</v>
      </c>
    </row>
    <row r="20" spans="1:27" ht="21" customHeight="1" x14ac:dyDescent="0.35">
      <c r="A20" s="89" t="s">
        <v>67</v>
      </c>
      <c r="B20" s="89"/>
      <c r="C20" s="3" t="s">
        <v>70</v>
      </c>
      <c r="E20" s="33">
        <f t="shared" si="0"/>
        <v>2022</v>
      </c>
      <c r="F20" s="33"/>
      <c r="G20" s="33"/>
      <c r="H20" s="33"/>
      <c r="I20" s="5"/>
      <c r="J20" s="356"/>
      <c r="K20" s="357"/>
      <c r="L20" s="357"/>
      <c r="M20" s="357"/>
      <c r="N20" s="358"/>
      <c r="P20" s="43">
        <v>2019</v>
      </c>
      <c r="Q20" s="43">
        <v>1135</v>
      </c>
      <c r="R20" s="43">
        <v>1140</v>
      </c>
      <c r="S20" s="43">
        <v>1150</v>
      </c>
      <c r="T20" s="43">
        <v>1160</v>
      </c>
      <c r="U20" s="43">
        <v>1180</v>
      </c>
      <c r="V20" s="43">
        <v>1185</v>
      </c>
      <c r="W20" s="43">
        <v>1205</v>
      </c>
      <c r="X20" s="43">
        <v>1210</v>
      </c>
      <c r="Y20" s="43">
        <v>1225</v>
      </c>
      <c r="Z20" s="43">
        <v>1230</v>
      </c>
      <c r="AA20" s="43">
        <v>1.0381359999999999</v>
      </c>
    </row>
    <row r="21" spans="1:27" ht="48.75" customHeight="1" x14ac:dyDescent="0.35">
      <c r="A21" s="5" t="s">
        <v>98</v>
      </c>
      <c r="B21" s="91" t="s">
        <v>99</v>
      </c>
      <c r="C21" s="3" t="s">
        <v>58</v>
      </c>
      <c r="E21" s="33">
        <f t="shared" si="0"/>
        <v>2023</v>
      </c>
      <c r="F21" s="33"/>
      <c r="G21" s="33"/>
      <c r="H21" s="33"/>
      <c r="I21" s="5"/>
      <c r="J21" s="359"/>
      <c r="K21" s="360"/>
      <c r="L21" s="360"/>
      <c r="M21" s="360"/>
      <c r="N21" s="361"/>
      <c r="P21" s="43">
        <v>2020</v>
      </c>
      <c r="Q21" s="43">
        <v>1145</v>
      </c>
      <c r="R21" s="43">
        <v>1150</v>
      </c>
      <c r="S21" s="43">
        <v>1155</v>
      </c>
      <c r="T21" s="43">
        <v>1170</v>
      </c>
      <c r="U21" s="43">
        <v>1190</v>
      </c>
      <c r="V21" s="43">
        <v>1195</v>
      </c>
      <c r="W21" s="43">
        <v>1215</v>
      </c>
      <c r="X21" s="43">
        <v>1225</v>
      </c>
      <c r="Y21" s="43">
        <v>1235</v>
      </c>
      <c r="Z21" s="43">
        <v>1240</v>
      </c>
      <c r="AA21" s="43">
        <v>1.0378149999999999</v>
      </c>
    </row>
    <row r="22" spans="1:27" s="2" customFormat="1" x14ac:dyDescent="0.35">
      <c r="A22" s="6" t="s">
        <v>5</v>
      </c>
      <c r="B22" s="22"/>
      <c r="C22" s="3" t="s">
        <v>6</v>
      </c>
      <c r="E22" s="33">
        <f t="shared" si="0"/>
        <v>2024</v>
      </c>
      <c r="F22" s="33"/>
      <c r="G22" s="33"/>
      <c r="H22" s="33"/>
      <c r="I22" s="5"/>
      <c r="P22" s="43" t="s">
        <v>78</v>
      </c>
      <c r="Q22" s="43"/>
      <c r="R22" s="43"/>
      <c r="S22" s="43"/>
      <c r="T22" s="43"/>
      <c r="U22" s="43"/>
      <c r="V22" s="43"/>
      <c r="W22" s="43"/>
      <c r="X22" s="43"/>
      <c r="Y22" s="43"/>
      <c r="Z22" s="43"/>
      <c r="AA22" s="43"/>
    </row>
    <row r="23" spans="1:27" s="2" customFormat="1" ht="34.5" customHeight="1" x14ac:dyDescent="0.35">
      <c r="A23" s="5" t="s">
        <v>55</v>
      </c>
      <c r="B23" s="23"/>
      <c r="C23" s="3" t="s">
        <v>54</v>
      </c>
      <c r="E23" s="33">
        <f t="shared" si="0"/>
        <v>2025</v>
      </c>
      <c r="F23" s="33"/>
      <c r="G23" s="33"/>
      <c r="H23" s="33"/>
      <c r="I23" s="5"/>
      <c r="J23" s="362" t="s">
        <v>96</v>
      </c>
      <c r="K23" s="363"/>
      <c r="L23" s="363"/>
      <c r="M23" s="363"/>
      <c r="N23" s="363"/>
      <c r="P23" s="43" t="s">
        <v>79</v>
      </c>
      <c r="Q23" s="43">
        <v>1030</v>
      </c>
      <c r="R23" s="43">
        <v>1035</v>
      </c>
      <c r="S23" s="43">
        <v>1035</v>
      </c>
      <c r="T23" s="43">
        <v>1035</v>
      </c>
      <c r="U23" s="43">
        <v>1045</v>
      </c>
      <c r="V23" s="43">
        <v>1050</v>
      </c>
      <c r="W23" s="43">
        <v>1055</v>
      </c>
      <c r="X23" s="43">
        <v>1055</v>
      </c>
      <c r="Y23" s="43">
        <v>1060</v>
      </c>
      <c r="Z23" s="43">
        <v>1070</v>
      </c>
      <c r="AA23" s="43">
        <v>1.014354</v>
      </c>
    </row>
    <row r="24" spans="1:27" ht="30.75" customHeight="1" x14ac:dyDescent="0.35">
      <c r="A24" s="5" t="s">
        <v>56</v>
      </c>
      <c r="B24" s="22"/>
      <c r="C24" s="3" t="s">
        <v>57</v>
      </c>
      <c r="E24" s="33">
        <f t="shared" si="0"/>
        <v>2026</v>
      </c>
      <c r="F24" s="33"/>
      <c r="G24" s="33"/>
      <c r="H24" s="33"/>
      <c r="I24" s="5"/>
      <c r="J24" s="362"/>
      <c r="K24" s="363"/>
      <c r="L24" s="363"/>
      <c r="M24" s="363"/>
      <c r="N24" s="363"/>
      <c r="P24" s="43" t="s">
        <v>80</v>
      </c>
      <c r="Q24" s="43">
        <v>1040</v>
      </c>
      <c r="R24" s="43">
        <v>1045</v>
      </c>
      <c r="S24" s="43">
        <v>1045</v>
      </c>
      <c r="T24" s="43">
        <v>1045</v>
      </c>
      <c r="U24" s="43">
        <v>1055</v>
      </c>
      <c r="V24" s="43">
        <v>1060</v>
      </c>
      <c r="W24" s="43">
        <v>1065</v>
      </c>
      <c r="X24" s="43">
        <v>1065</v>
      </c>
      <c r="Y24" s="43">
        <v>1070</v>
      </c>
      <c r="Z24" s="43">
        <v>1080</v>
      </c>
      <c r="AA24" s="43">
        <v>1.0142180000000001</v>
      </c>
    </row>
    <row r="25" spans="1:27" s="2" customFormat="1" x14ac:dyDescent="0.35">
      <c r="A25" s="18"/>
      <c r="B25" s="19"/>
      <c r="C25" s="3"/>
      <c r="E25" s="33">
        <f t="shared" si="0"/>
        <v>2027</v>
      </c>
      <c r="F25" s="33"/>
      <c r="G25" s="33"/>
      <c r="H25" s="33"/>
      <c r="I25" s="5"/>
      <c r="J25" s="362"/>
      <c r="K25" s="363"/>
      <c r="L25" s="363"/>
      <c r="M25" s="363"/>
      <c r="N25" s="363"/>
      <c r="P25" s="43" t="s">
        <v>81</v>
      </c>
      <c r="Q25" s="43">
        <v>1050</v>
      </c>
      <c r="R25" s="43">
        <v>1055</v>
      </c>
      <c r="S25" s="43">
        <v>1055</v>
      </c>
      <c r="T25" s="43">
        <v>1055</v>
      </c>
      <c r="U25" s="43">
        <v>1065</v>
      </c>
      <c r="V25" s="43">
        <v>1070</v>
      </c>
      <c r="W25" s="43">
        <v>1075</v>
      </c>
      <c r="X25" s="43">
        <v>1075</v>
      </c>
      <c r="Y25" s="43">
        <v>1080</v>
      </c>
      <c r="Z25" s="43">
        <v>1095</v>
      </c>
      <c r="AA25" s="43">
        <v>1.0140849999999999</v>
      </c>
    </row>
    <row r="26" spans="1:27" x14ac:dyDescent="0.35">
      <c r="A26" s="364" t="s">
        <v>71</v>
      </c>
      <c r="B26" s="364"/>
      <c r="E26" s="33">
        <f t="shared" si="0"/>
        <v>2028</v>
      </c>
      <c r="F26" s="33"/>
      <c r="G26" s="33"/>
      <c r="H26" s="33"/>
      <c r="I26" s="5"/>
      <c r="P26" s="43" t="s">
        <v>82</v>
      </c>
      <c r="Q26" s="43">
        <v>1055</v>
      </c>
      <c r="R26" s="43">
        <v>1060</v>
      </c>
      <c r="S26" s="43">
        <v>1060</v>
      </c>
      <c r="T26" s="43">
        <v>1060</v>
      </c>
      <c r="U26" s="43">
        <v>1070</v>
      </c>
      <c r="V26" s="43">
        <v>1075</v>
      </c>
      <c r="W26" s="43">
        <v>1080</v>
      </c>
      <c r="X26" s="43">
        <v>1080</v>
      </c>
      <c r="Y26" s="43">
        <v>1085</v>
      </c>
      <c r="Z26" s="43">
        <v>1095</v>
      </c>
      <c r="AA26" s="43">
        <v>1.014019</v>
      </c>
    </row>
    <row r="27" spans="1:27" x14ac:dyDescent="0.35">
      <c r="A27" s="5" t="s">
        <v>28</v>
      </c>
      <c r="B27" s="5"/>
      <c r="E27" s="33">
        <f t="shared" si="0"/>
        <v>2029</v>
      </c>
      <c r="F27" s="33"/>
      <c r="G27" s="33"/>
      <c r="H27" s="33"/>
      <c r="I27" s="5"/>
      <c r="P27" s="43" t="s">
        <v>83</v>
      </c>
      <c r="Q27" s="43">
        <v>1060</v>
      </c>
      <c r="R27" s="43">
        <v>1065</v>
      </c>
      <c r="S27" s="43">
        <v>1065</v>
      </c>
      <c r="T27" s="43">
        <v>1065</v>
      </c>
      <c r="U27" s="43">
        <v>1075</v>
      </c>
      <c r="V27" s="43">
        <v>1080</v>
      </c>
      <c r="W27" s="43">
        <v>1085</v>
      </c>
      <c r="X27" s="43">
        <v>1085</v>
      </c>
      <c r="Y27" s="43">
        <v>1090</v>
      </c>
      <c r="Z27" s="43">
        <v>1110</v>
      </c>
      <c r="AA27" s="43">
        <v>1.0139530000000001</v>
      </c>
    </row>
    <row r="28" spans="1:27" x14ac:dyDescent="0.35">
      <c r="A28" s="5" t="s">
        <v>29</v>
      </c>
      <c r="B28" s="5"/>
      <c r="E28" s="33">
        <f t="shared" si="0"/>
        <v>2030</v>
      </c>
      <c r="F28" s="33"/>
      <c r="G28" s="33"/>
      <c r="H28" s="33"/>
      <c r="I28" s="5"/>
      <c r="P28" s="43" t="s">
        <v>84</v>
      </c>
      <c r="Q28" s="43">
        <v>1065</v>
      </c>
      <c r="R28" s="43">
        <v>1070</v>
      </c>
      <c r="S28" s="43">
        <v>1070</v>
      </c>
      <c r="T28" s="43">
        <v>1070</v>
      </c>
      <c r="U28" s="43">
        <v>1080</v>
      </c>
      <c r="V28" s="43">
        <v>1085</v>
      </c>
      <c r="W28" s="43">
        <v>1090</v>
      </c>
      <c r="X28" s="43">
        <v>1090</v>
      </c>
      <c r="Y28" s="43">
        <v>1100</v>
      </c>
      <c r="Z28" s="43">
        <v>1110</v>
      </c>
      <c r="AA28" s="43">
        <v>1.018519</v>
      </c>
    </row>
    <row r="29" spans="1:27" ht="39.75" customHeight="1" x14ac:dyDescent="0.35">
      <c r="A29" s="5" t="s">
        <v>30</v>
      </c>
      <c r="B29" s="23"/>
      <c r="C29" s="1" t="s">
        <v>43</v>
      </c>
      <c r="E29" s="33">
        <f t="shared" si="0"/>
        <v>2031</v>
      </c>
      <c r="F29" s="33"/>
      <c r="G29" s="33"/>
      <c r="H29" s="33"/>
      <c r="I29" s="5"/>
      <c r="P29" s="43" t="s">
        <v>85</v>
      </c>
      <c r="Q29" s="43">
        <v>1075</v>
      </c>
      <c r="R29" s="43">
        <v>1080</v>
      </c>
      <c r="S29" s="43">
        <v>1080</v>
      </c>
      <c r="T29" s="43">
        <v>1080</v>
      </c>
      <c r="U29" s="43">
        <v>1090</v>
      </c>
      <c r="V29" s="43">
        <v>1095</v>
      </c>
      <c r="W29" s="43">
        <v>1100</v>
      </c>
      <c r="X29" s="43">
        <v>1100</v>
      </c>
      <c r="Y29" s="43">
        <v>1105</v>
      </c>
      <c r="Z29" s="43">
        <v>1120</v>
      </c>
      <c r="AA29" s="43">
        <v>1.0137609999999999</v>
      </c>
    </row>
    <row r="30" spans="1:27" x14ac:dyDescent="0.35">
      <c r="A30" s="5" t="s">
        <v>44</v>
      </c>
      <c r="B30" s="5"/>
      <c r="E30" s="33">
        <f t="shared" si="0"/>
        <v>2032</v>
      </c>
      <c r="F30" s="33"/>
      <c r="G30" s="33"/>
      <c r="H30" s="33"/>
      <c r="I30" s="5"/>
      <c r="P30" s="43" t="s">
        <v>86</v>
      </c>
      <c r="Q30" s="43">
        <v>1080</v>
      </c>
      <c r="R30" s="43">
        <v>1085</v>
      </c>
      <c r="S30" s="43">
        <v>1085</v>
      </c>
      <c r="T30" s="43">
        <v>1085</v>
      </c>
      <c r="U30" s="43">
        <v>1095</v>
      </c>
      <c r="V30" s="43">
        <v>1100</v>
      </c>
      <c r="W30" s="43">
        <v>1105</v>
      </c>
      <c r="X30" s="43">
        <v>1105</v>
      </c>
      <c r="Y30" s="43">
        <v>1110</v>
      </c>
      <c r="Z30" s="43">
        <v>1120</v>
      </c>
      <c r="AA30" s="43">
        <v>1.0136989999999999</v>
      </c>
    </row>
    <row r="31" spans="1:27" x14ac:dyDescent="0.35">
      <c r="A31" s="5" t="s">
        <v>47</v>
      </c>
      <c r="B31" s="5"/>
      <c r="E31" s="33">
        <f t="shared" si="0"/>
        <v>2033</v>
      </c>
      <c r="F31" s="33"/>
      <c r="G31" s="33"/>
      <c r="H31" s="33"/>
      <c r="I31" s="5"/>
      <c r="P31" s="43" t="s">
        <v>87</v>
      </c>
      <c r="Q31" s="43">
        <v>1085</v>
      </c>
      <c r="R31" s="43">
        <v>1090</v>
      </c>
      <c r="S31" s="43">
        <v>1090</v>
      </c>
      <c r="T31" s="43">
        <v>1090</v>
      </c>
      <c r="U31" s="43">
        <v>1100</v>
      </c>
      <c r="V31" s="43">
        <v>1105</v>
      </c>
      <c r="W31" s="43">
        <v>1110</v>
      </c>
      <c r="X31" s="43">
        <v>1110</v>
      </c>
      <c r="Y31" s="43">
        <v>1115</v>
      </c>
      <c r="Z31" s="43">
        <v>1125</v>
      </c>
      <c r="AA31" s="43">
        <v>1.013636</v>
      </c>
    </row>
    <row r="32" spans="1:27" x14ac:dyDescent="0.35">
      <c r="A32" s="5" t="s">
        <v>45</v>
      </c>
      <c r="B32" s="5"/>
      <c r="P32" s="43" t="s">
        <v>88</v>
      </c>
      <c r="Q32" s="43">
        <v>1090</v>
      </c>
      <c r="R32" s="43">
        <v>1095</v>
      </c>
      <c r="S32" s="43">
        <v>1095</v>
      </c>
      <c r="T32" s="43">
        <v>1095</v>
      </c>
      <c r="U32" s="43">
        <v>1105</v>
      </c>
      <c r="V32" s="43">
        <v>1110</v>
      </c>
      <c r="W32" s="43">
        <v>1115</v>
      </c>
      <c r="X32" s="43">
        <v>1115</v>
      </c>
      <c r="Y32" s="43">
        <v>1120</v>
      </c>
      <c r="Z32" s="43">
        <v>1130</v>
      </c>
      <c r="AA32" s="43">
        <v>1.0135749999999999</v>
      </c>
    </row>
    <row r="33" spans="1:16" x14ac:dyDescent="0.35">
      <c r="A33" s="5" t="s">
        <v>46</v>
      </c>
      <c r="B33" s="5"/>
      <c r="E33" s="32"/>
      <c r="F33" s="32"/>
      <c r="G33" s="32"/>
      <c r="H33" s="32"/>
      <c r="I33" s="2"/>
    </row>
    <row r="34" spans="1:16" s="2" customFormat="1" ht="18" customHeight="1" x14ac:dyDescent="0.35">
      <c r="A34" s="93"/>
      <c r="B34" s="94"/>
      <c r="C34" s="3"/>
      <c r="E34" s="26"/>
      <c r="F34" s="26"/>
      <c r="G34" s="26"/>
      <c r="H34" s="26"/>
      <c r="I34"/>
      <c r="P34" s="136"/>
    </row>
    <row r="35" spans="1:16" x14ac:dyDescent="0.35">
      <c r="A35" s="80"/>
      <c r="B35" s="80"/>
    </row>
    <row r="57" spans="1:8" customFormat="1" x14ac:dyDescent="0.35">
      <c r="A57" s="80"/>
      <c r="B57" s="80"/>
      <c r="C57" s="1"/>
      <c r="E57" s="26"/>
      <c r="F57" s="26"/>
      <c r="G57" s="26"/>
      <c r="H57" s="26"/>
    </row>
    <row r="58" spans="1:8" customFormat="1" x14ac:dyDescent="0.35">
      <c r="A58" s="92"/>
      <c r="B58" s="80"/>
    </row>
  </sheetData>
  <mergeCells count="10">
    <mergeCell ref="J19:N21"/>
    <mergeCell ref="J23:N25"/>
    <mergeCell ref="A26:B26"/>
    <mergeCell ref="C1:G1"/>
    <mergeCell ref="A6:B6"/>
    <mergeCell ref="E9:I9"/>
    <mergeCell ref="E10:H10"/>
    <mergeCell ref="J11:N12"/>
    <mergeCell ref="J13:N17"/>
    <mergeCell ref="B16:B17"/>
  </mergeCell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57"/>
  <sheetViews>
    <sheetView zoomScale="80" zoomScaleNormal="80" workbookViewId="0"/>
  </sheetViews>
  <sheetFormatPr defaultRowHeight="14.5" x14ac:dyDescent="0.35"/>
  <cols>
    <col min="1" max="1" width="63.6328125" customWidth="1"/>
    <col min="2" max="2" width="73.453125" customWidth="1"/>
    <col min="3" max="3" width="44.453125" style="1" customWidth="1"/>
    <col min="5" max="5" width="8.90625" style="26"/>
    <col min="6" max="6" width="14.453125" style="26" customWidth="1"/>
    <col min="7" max="7" width="15.453125" style="26" customWidth="1"/>
    <col min="8" max="8" width="18" style="26" customWidth="1"/>
    <col min="9" max="9" width="15.6328125" customWidth="1"/>
    <col min="16" max="16" width="11.453125" style="135" customWidth="1"/>
  </cols>
  <sheetData>
    <row r="1" spans="1:27" ht="62.25" customHeight="1" x14ac:dyDescent="0.45">
      <c r="A1" s="122" t="s">
        <v>418</v>
      </c>
      <c r="B1" s="201" t="s">
        <v>521</v>
      </c>
      <c r="D1" s="393" t="s">
        <v>420</v>
      </c>
      <c r="E1" s="394"/>
      <c r="F1" s="394"/>
      <c r="G1" s="394"/>
      <c r="H1" s="395"/>
    </row>
    <row r="2" spans="1:27" x14ac:dyDescent="0.35">
      <c r="A2" s="65" t="s">
        <v>441</v>
      </c>
    </row>
    <row r="3" spans="1:27" ht="15" customHeight="1" x14ac:dyDescent="0.35">
      <c r="A3" s="4" t="s">
        <v>8</v>
      </c>
      <c r="B3" s="4"/>
    </row>
    <row r="4" spans="1:27" ht="15" customHeight="1" x14ac:dyDescent="0.35">
      <c r="A4" s="15" t="s">
        <v>9</v>
      </c>
      <c r="B4" s="15"/>
    </row>
    <row r="5" spans="1:27" x14ac:dyDescent="0.35">
      <c r="C5" s="1" t="s">
        <v>31</v>
      </c>
    </row>
    <row r="6" spans="1:27" x14ac:dyDescent="0.35">
      <c r="A6" s="368" t="s">
        <v>10</v>
      </c>
      <c r="B6" s="369"/>
      <c r="C6" s="3"/>
    </row>
    <row r="7" spans="1:27" ht="21" customHeight="1" x14ac:dyDescent="0.35">
      <c r="A7" s="6" t="s">
        <v>0</v>
      </c>
      <c r="B7" s="71" t="s">
        <v>418</v>
      </c>
      <c r="C7" s="3"/>
    </row>
    <row r="8" spans="1:27" ht="398.25" customHeight="1" x14ac:dyDescent="0.35">
      <c r="A8" s="6" t="s">
        <v>2</v>
      </c>
      <c r="B8" s="185" t="s">
        <v>449</v>
      </c>
      <c r="C8" s="3"/>
      <c r="E8" s="370" t="s">
        <v>100</v>
      </c>
      <c r="F8" s="370"/>
      <c r="G8" s="370"/>
      <c r="H8" s="370"/>
      <c r="I8" s="370"/>
    </row>
    <row r="9" spans="1:27" ht="15" thickBot="1" x14ac:dyDescent="0.4">
      <c r="A9" s="6" t="s">
        <v>1</v>
      </c>
      <c r="B9" s="5"/>
      <c r="C9" s="3" t="s">
        <v>48</v>
      </c>
      <c r="E9" s="371" t="s">
        <v>53</v>
      </c>
      <c r="F9" s="372"/>
      <c r="G9" s="372"/>
      <c r="H9" s="373"/>
      <c r="I9" s="5">
        <f>B14</f>
        <v>0</v>
      </c>
      <c r="J9" t="s">
        <v>74</v>
      </c>
      <c r="P9" s="43" t="s">
        <v>76</v>
      </c>
      <c r="Q9" s="43"/>
      <c r="R9" s="43"/>
      <c r="S9" s="43"/>
      <c r="T9" s="43"/>
      <c r="U9" s="43"/>
      <c r="V9" s="43"/>
      <c r="W9" s="43"/>
      <c r="X9" s="43"/>
      <c r="Y9" s="43"/>
      <c r="Z9" s="43"/>
      <c r="AA9" s="43"/>
    </row>
    <row r="10" spans="1:27" ht="48" customHeight="1" thickBot="1" x14ac:dyDescent="0.4">
      <c r="A10" s="6" t="s">
        <v>4</v>
      </c>
      <c r="B10" s="71" t="s">
        <v>380</v>
      </c>
      <c r="C10" s="3" t="s">
        <v>3</v>
      </c>
      <c r="E10" s="37" t="s">
        <v>75</v>
      </c>
      <c r="F10" s="38" t="s">
        <v>147</v>
      </c>
      <c r="G10" s="38" t="s">
        <v>146</v>
      </c>
      <c r="H10" s="38" t="s">
        <v>90</v>
      </c>
      <c r="I10" s="38" t="s">
        <v>144</v>
      </c>
      <c r="J10" s="362" t="s">
        <v>92</v>
      </c>
      <c r="K10" s="374"/>
      <c r="L10" s="374"/>
      <c r="M10" s="374"/>
      <c r="N10" s="374"/>
      <c r="P10" s="43" t="s">
        <v>77</v>
      </c>
      <c r="Q10" s="48">
        <v>0.9</v>
      </c>
      <c r="R10" s="46">
        <v>0.8</v>
      </c>
      <c r="S10" s="46">
        <v>0.7</v>
      </c>
      <c r="T10" s="47">
        <v>0.6</v>
      </c>
      <c r="U10" s="48">
        <v>0.5</v>
      </c>
      <c r="V10" s="46">
        <v>0.4</v>
      </c>
      <c r="W10" s="46">
        <v>0.3</v>
      </c>
      <c r="X10" s="46">
        <v>0.2</v>
      </c>
      <c r="Y10" s="46">
        <v>0.1</v>
      </c>
      <c r="Z10" s="46">
        <v>0.05</v>
      </c>
      <c r="AA10" s="45">
        <v>18537</v>
      </c>
    </row>
    <row r="11" spans="1:27" ht="19.5" customHeight="1" x14ac:dyDescent="0.35">
      <c r="A11" s="12" t="s">
        <v>49</v>
      </c>
      <c r="B11" s="20" t="s">
        <v>419</v>
      </c>
      <c r="C11" s="3"/>
      <c r="E11" s="33">
        <v>2012</v>
      </c>
      <c r="F11" s="33"/>
      <c r="G11" s="33"/>
      <c r="H11" s="33"/>
      <c r="I11" s="5"/>
      <c r="J11" s="362"/>
      <c r="K11" s="374"/>
      <c r="L11" s="374"/>
      <c r="M11" s="374"/>
      <c r="N11" s="374"/>
      <c r="P11" s="43">
        <v>2011</v>
      </c>
      <c r="Q11" s="43">
        <v>1030</v>
      </c>
      <c r="R11" s="43">
        <v>1035</v>
      </c>
      <c r="S11" s="43">
        <v>1040</v>
      </c>
      <c r="T11" s="43">
        <v>1050</v>
      </c>
      <c r="U11" s="43">
        <v>1070</v>
      </c>
      <c r="V11" s="43">
        <v>1075</v>
      </c>
      <c r="W11" s="43">
        <v>1090</v>
      </c>
      <c r="X11" s="43">
        <v>1095</v>
      </c>
      <c r="Y11" s="43">
        <v>1110</v>
      </c>
      <c r="Z11" s="43">
        <v>1110</v>
      </c>
      <c r="AA11" s="43">
        <v>1.0373829999999999</v>
      </c>
    </row>
    <row r="12" spans="1:27" ht="15" customHeight="1" x14ac:dyDescent="0.35">
      <c r="A12" s="12" t="s">
        <v>50</v>
      </c>
      <c r="B12" s="20"/>
      <c r="C12" s="3"/>
      <c r="E12" s="33">
        <v>2013</v>
      </c>
      <c r="F12" s="33"/>
      <c r="G12" s="33"/>
      <c r="H12" s="33"/>
      <c r="I12" s="5"/>
      <c r="J12" s="375" t="s">
        <v>91</v>
      </c>
      <c r="K12" s="376"/>
      <c r="L12" s="376"/>
      <c r="M12" s="376"/>
      <c r="N12" s="376"/>
      <c r="P12" s="43">
        <v>2012</v>
      </c>
      <c r="Q12" s="43">
        <v>1050</v>
      </c>
      <c r="R12" s="43">
        <v>1055</v>
      </c>
      <c r="S12" s="43">
        <v>1060</v>
      </c>
      <c r="T12" s="43">
        <v>1070</v>
      </c>
      <c r="U12" s="43">
        <v>1090</v>
      </c>
      <c r="V12" s="43">
        <v>1095</v>
      </c>
      <c r="W12" s="43">
        <v>1115</v>
      </c>
      <c r="X12" s="43">
        <v>1120</v>
      </c>
      <c r="Y12" s="43">
        <v>1125</v>
      </c>
      <c r="Z12" s="43">
        <v>1135</v>
      </c>
      <c r="AA12" s="43">
        <v>1.0321100000000001</v>
      </c>
    </row>
    <row r="13" spans="1:27" x14ac:dyDescent="0.35">
      <c r="A13" s="12" t="s">
        <v>51</v>
      </c>
      <c r="B13" s="20" t="s">
        <v>421</v>
      </c>
      <c r="C13" s="3" t="s">
        <v>52</v>
      </c>
      <c r="E13" s="33">
        <v>2014</v>
      </c>
      <c r="F13" s="33"/>
      <c r="G13" s="33"/>
      <c r="H13" s="33"/>
      <c r="I13" s="5"/>
      <c r="J13" s="375"/>
      <c r="K13" s="376"/>
      <c r="L13" s="376"/>
      <c r="M13" s="376"/>
      <c r="N13" s="376"/>
      <c r="P13" s="43">
        <v>2013</v>
      </c>
      <c r="Q13" s="43">
        <v>1065</v>
      </c>
      <c r="R13" s="43">
        <v>1070</v>
      </c>
      <c r="S13" s="43">
        <v>1075</v>
      </c>
      <c r="T13" s="43">
        <v>1085</v>
      </c>
      <c r="U13" s="43">
        <v>1105</v>
      </c>
      <c r="V13" s="43">
        <v>1110</v>
      </c>
      <c r="W13" s="43">
        <v>1130</v>
      </c>
      <c r="X13" s="43">
        <v>1135</v>
      </c>
      <c r="Y13" s="43">
        <v>1150</v>
      </c>
      <c r="Z13" s="43">
        <v>1150</v>
      </c>
      <c r="AA13" s="43">
        <v>1.040724</v>
      </c>
    </row>
    <row r="14" spans="1:27" ht="21.75" customHeight="1" x14ac:dyDescent="0.35">
      <c r="A14" s="12" t="s">
        <v>53</v>
      </c>
      <c r="B14" s="24"/>
      <c r="C14" s="3"/>
      <c r="E14" s="33">
        <v>2015</v>
      </c>
      <c r="F14" s="33"/>
      <c r="G14" s="33"/>
      <c r="H14" s="33"/>
      <c r="I14" s="5"/>
      <c r="J14" s="375"/>
      <c r="K14" s="376"/>
      <c r="L14" s="376"/>
      <c r="M14" s="376"/>
      <c r="N14" s="376"/>
      <c r="P14" s="43">
        <v>2014</v>
      </c>
      <c r="Q14" s="43">
        <v>1080</v>
      </c>
      <c r="R14" s="43">
        <v>1085</v>
      </c>
      <c r="S14" s="43">
        <v>1090</v>
      </c>
      <c r="T14" s="43">
        <v>1100</v>
      </c>
      <c r="U14" s="43">
        <v>1120</v>
      </c>
      <c r="V14" s="43">
        <v>1125</v>
      </c>
      <c r="W14" s="43">
        <v>1145</v>
      </c>
      <c r="X14" s="43">
        <v>1150</v>
      </c>
      <c r="Y14" s="43">
        <v>1165</v>
      </c>
      <c r="Z14" s="43">
        <v>1170</v>
      </c>
      <c r="AA14" s="43">
        <v>1.040179</v>
      </c>
    </row>
    <row r="15" spans="1:27" x14ac:dyDescent="0.35">
      <c r="A15" s="88" t="s">
        <v>41</v>
      </c>
      <c r="B15" s="407" t="s">
        <v>97</v>
      </c>
      <c r="E15" s="33">
        <v>2016</v>
      </c>
      <c r="F15" s="33"/>
      <c r="G15" s="33"/>
      <c r="H15" s="33"/>
      <c r="I15" s="5"/>
      <c r="J15" s="375"/>
      <c r="K15" s="376"/>
      <c r="L15" s="376"/>
      <c r="M15" s="376"/>
      <c r="N15" s="376"/>
      <c r="P15" s="43">
        <v>2015</v>
      </c>
      <c r="Q15" s="43">
        <v>1095</v>
      </c>
      <c r="R15" s="43">
        <v>1100</v>
      </c>
      <c r="S15" s="43">
        <v>1105</v>
      </c>
      <c r="T15" s="43">
        <v>1115</v>
      </c>
      <c r="U15" s="43">
        <v>1135</v>
      </c>
      <c r="V15" s="43">
        <v>1140</v>
      </c>
      <c r="W15" s="43">
        <v>1160</v>
      </c>
      <c r="X15" s="43">
        <v>1165</v>
      </c>
      <c r="Y15" s="43">
        <v>1170</v>
      </c>
      <c r="Z15" s="43">
        <v>1180</v>
      </c>
      <c r="AA15" s="43">
        <v>1.030837</v>
      </c>
    </row>
    <row r="16" spans="1:27" ht="60.75" customHeight="1" x14ac:dyDescent="0.35">
      <c r="A16" s="88" t="s">
        <v>7</v>
      </c>
      <c r="B16" s="408"/>
      <c r="C16" s="3" t="s">
        <v>21</v>
      </c>
      <c r="E16" s="33">
        <v>2017</v>
      </c>
      <c r="F16" s="33"/>
      <c r="G16" s="33"/>
      <c r="H16" s="33"/>
      <c r="I16" s="5"/>
      <c r="J16" s="377"/>
      <c r="K16" s="378"/>
      <c r="L16" s="378"/>
      <c r="M16" s="378"/>
      <c r="N16" s="378"/>
      <c r="P16" s="43">
        <v>2016</v>
      </c>
      <c r="Q16" s="43">
        <v>1105</v>
      </c>
      <c r="R16" s="43">
        <v>1110</v>
      </c>
      <c r="S16" s="43">
        <v>1115</v>
      </c>
      <c r="T16" s="43">
        <v>1125</v>
      </c>
      <c r="U16" s="43">
        <v>1145</v>
      </c>
      <c r="V16" s="43">
        <v>1150</v>
      </c>
      <c r="W16" s="43">
        <v>1170</v>
      </c>
      <c r="X16" s="43">
        <v>1175</v>
      </c>
      <c r="Y16" s="43">
        <v>1190</v>
      </c>
      <c r="Z16" s="43">
        <v>1195</v>
      </c>
      <c r="AA16" s="43">
        <v>1.039301</v>
      </c>
    </row>
    <row r="17" spans="1:27" x14ac:dyDescent="0.35">
      <c r="A17" s="89" t="s">
        <v>72</v>
      </c>
      <c r="B17" s="89"/>
      <c r="C17" s="3" t="s">
        <v>73</v>
      </c>
      <c r="E17" s="33">
        <v>2018</v>
      </c>
      <c r="F17" s="33"/>
      <c r="G17" s="33"/>
      <c r="H17" s="33"/>
      <c r="I17" s="5"/>
      <c r="J17" s="34" t="s">
        <v>89</v>
      </c>
      <c r="K17" s="35"/>
      <c r="L17" s="35"/>
      <c r="M17" s="35"/>
      <c r="N17" s="36"/>
      <c r="P17" s="43">
        <v>2017</v>
      </c>
      <c r="Q17" s="43">
        <v>1115</v>
      </c>
      <c r="R17" s="43">
        <v>1120</v>
      </c>
      <c r="S17" s="43">
        <v>1125</v>
      </c>
      <c r="T17" s="43">
        <v>1135</v>
      </c>
      <c r="U17" s="43">
        <v>1155</v>
      </c>
      <c r="V17" s="43">
        <v>1160</v>
      </c>
      <c r="W17" s="43">
        <v>1180</v>
      </c>
      <c r="X17" s="43">
        <v>1185</v>
      </c>
      <c r="Y17" s="43">
        <v>1195</v>
      </c>
      <c r="Z17" s="43">
        <v>1205</v>
      </c>
      <c r="AA17" s="43">
        <v>1.034632</v>
      </c>
    </row>
    <row r="18" spans="1:27" x14ac:dyDescent="0.35">
      <c r="A18" s="89" t="s">
        <v>68</v>
      </c>
      <c r="B18" s="90"/>
      <c r="C18" s="3" t="s">
        <v>69</v>
      </c>
      <c r="E18" s="33">
        <v>2019</v>
      </c>
      <c r="F18" s="33"/>
      <c r="G18" s="33"/>
      <c r="H18" s="33"/>
      <c r="I18" s="5"/>
      <c r="J18" s="353"/>
      <c r="K18" s="354"/>
      <c r="L18" s="354"/>
      <c r="M18" s="354"/>
      <c r="N18" s="355"/>
      <c r="P18" s="43">
        <v>2018</v>
      </c>
      <c r="Q18" s="43">
        <v>1125</v>
      </c>
      <c r="R18" s="43">
        <v>1130</v>
      </c>
      <c r="S18" s="43">
        <v>1140</v>
      </c>
      <c r="T18" s="43">
        <v>1150</v>
      </c>
      <c r="U18" s="43">
        <v>1170</v>
      </c>
      <c r="V18" s="43">
        <v>1175</v>
      </c>
      <c r="W18" s="43">
        <v>1195</v>
      </c>
      <c r="X18" s="43">
        <v>1200</v>
      </c>
      <c r="Y18" s="43">
        <v>1215</v>
      </c>
      <c r="Z18" s="43">
        <v>1215</v>
      </c>
      <c r="AA18" s="43">
        <v>1.038462</v>
      </c>
    </row>
    <row r="19" spans="1:27" ht="21" customHeight="1" x14ac:dyDescent="0.35">
      <c r="A19" s="89" t="s">
        <v>67</v>
      </c>
      <c r="B19" s="89"/>
      <c r="C19" s="3" t="s">
        <v>70</v>
      </c>
      <c r="E19" s="33">
        <v>2020</v>
      </c>
      <c r="F19" s="33"/>
      <c r="G19" s="33"/>
      <c r="H19" s="33"/>
      <c r="I19" s="5"/>
      <c r="J19" s="356"/>
      <c r="K19" s="357"/>
      <c r="L19" s="357"/>
      <c r="M19" s="357"/>
      <c r="N19" s="358"/>
      <c r="P19" s="43">
        <v>2019</v>
      </c>
      <c r="Q19" s="43">
        <v>1135</v>
      </c>
      <c r="R19" s="43">
        <v>1140</v>
      </c>
      <c r="S19" s="43">
        <v>1150</v>
      </c>
      <c r="T19" s="43">
        <v>1160</v>
      </c>
      <c r="U19" s="43">
        <v>1180</v>
      </c>
      <c r="V19" s="43">
        <v>1185</v>
      </c>
      <c r="W19" s="43">
        <v>1205</v>
      </c>
      <c r="X19" s="43">
        <v>1210</v>
      </c>
      <c r="Y19" s="43">
        <v>1225</v>
      </c>
      <c r="Z19" s="43">
        <v>1230</v>
      </c>
      <c r="AA19" s="43">
        <v>1.0381359999999999</v>
      </c>
    </row>
    <row r="20" spans="1:27" ht="37.25" customHeight="1" x14ac:dyDescent="0.35">
      <c r="A20" s="5" t="s">
        <v>98</v>
      </c>
      <c r="B20" s="184" t="s">
        <v>447</v>
      </c>
      <c r="C20" s="3" t="s">
        <v>58</v>
      </c>
      <c r="E20" s="33">
        <v>2021</v>
      </c>
      <c r="F20" s="33"/>
      <c r="G20" s="33"/>
      <c r="H20" s="33"/>
      <c r="I20" s="5"/>
      <c r="J20" s="359"/>
      <c r="K20" s="360"/>
      <c r="L20" s="360"/>
      <c r="M20" s="360"/>
      <c r="N20" s="361"/>
      <c r="P20" s="43">
        <v>2020</v>
      </c>
      <c r="Q20" s="43">
        <v>1145</v>
      </c>
      <c r="R20" s="43">
        <v>1150</v>
      </c>
      <c r="S20" s="43">
        <v>1155</v>
      </c>
      <c r="T20" s="43">
        <v>1170</v>
      </c>
      <c r="U20" s="43">
        <v>1190</v>
      </c>
      <c r="V20" s="43">
        <v>1195</v>
      </c>
      <c r="W20" s="43">
        <v>1215</v>
      </c>
      <c r="X20" s="43">
        <v>1225</v>
      </c>
      <c r="Y20" s="43">
        <v>1235</v>
      </c>
      <c r="Z20" s="43">
        <v>1240</v>
      </c>
      <c r="AA20" s="43">
        <v>1.0378149999999999</v>
      </c>
    </row>
    <row r="21" spans="1:27" s="2" customFormat="1" ht="45.65" customHeight="1" x14ac:dyDescent="0.35">
      <c r="A21" s="6" t="s">
        <v>5</v>
      </c>
      <c r="B21" s="183" t="s">
        <v>448</v>
      </c>
      <c r="C21" s="3" t="s">
        <v>6</v>
      </c>
      <c r="E21" s="33">
        <v>2022</v>
      </c>
      <c r="F21" s="33"/>
      <c r="G21" s="33"/>
      <c r="H21" s="33"/>
      <c r="I21" s="5"/>
      <c r="P21" s="43" t="s">
        <v>78</v>
      </c>
      <c r="Q21" s="43"/>
      <c r="R21" s="43"/>
      <c r="S21" s="43"/>
      <c r="T21" s="43"/>
      <c r="U21" s="43"/>
      <c r="V21" s="43"/>
      <c r="W21" s="43"/>
      <c r="X21" s="43"/>
      <c r="Y21" s="43"/>
      <c r="Z21" s="43"/>
      <c r="AA21" s="43"/>
    </row>
    <row r="22" spans="1:27" s="2" customFormat="1" ht="34.5" customHeight="1" x14ac:dyDescent="0.35">
      <c r="A22" s="5" t="s">
        <v>55</v>
      </c>
      <c r="B22" s="23"/>
      <c r="C22" s="3" t="s">
        <v>54</v>
      </c>
      <c r="E22" s="33">
        <v>2023</v>
      </c>
      <c r="F22" s="33"/>
      <c r="G22" s="33"/>
      <c r="H22" s="33"/>
      <c r="I22" s="5"/>
      <c r="J22" s="362" t="s">
        <v>96</v>
      </c>
      <c r="K22" s="363"/>
      <c r="L22" s="363"/>
      <c r="M22" s="363"/>
      <c r="N22" s="363"/>
      <c r="P22" s="43" t="s">
        <v>79</v>
      </c>
      <c r="Q22" s="43">
        <v>1030</v>
      </c>
      <c r="R22" s="43">
        <v>1035</v>
      </c>
      <c r="S22" s="43">
        <v>1035</v>
      </c>
      <c r="T22" s="43">
        <v>1035</v>
      </c>
      <c r="U22" s="43">
        <v>1045</v>
      </c>
      <c r="V22" s="43">
        <v>1050</v>
      </c>
      <c r="W22" s="43">
        <v>1055</v>
      </c>
      <c r="X22" s="43">
        <v>1055</v>
      </c>
      <c r="Y22" s="43">
        <v>1060</v>
      </c>
      <c r="Z22" s="43">
        <v>1070</v>
      </c>
      <c r="AA22" s="43">
        <v>1.014354</v>
      </c>
    </row>
    <row r="23" spans="1:27" ht="30.75" customHeight="1" x14ac:dyDescent="0.35">
      <c r="A23" s="5" t="s">
        <v>56</v>
      </c>
      <c r="B23" s="22"/>
      <c r="C23" s="3" t="s">
        <v>57</v>
      </c>
      <c r="E23" s="33">
        <v>2024</v>
      </c>
      <c r="F23" s="33"/>
      <c r="G23" s="33"/>
      <c r="H23" s="33"/>
      <c r="I23" s="5"/>
      <c r="J23" s="362"/>
      <c r="K23" s="363"/>
      <c r="L23" s="363"/>
      <c r="M23" s="363"/>
      <c r="N23" s="363"/>
      <c r="P23" s="43" t="s">
        <v>80</v>
      </c>
      <c r="Q23" s="43">
        <v>1040</v>
      </c>
      <c r="R23" s="43">
        <v>1045</v>
      </c>
      <c r="S23" s="43">
        <v>1045</v>
      </c>
      <c r="T23" s="43">
        <v>1045</v>
      </c>
      <c r="U23" s="43">
        <v>1055</v>
      </c>
      <c r="V23" s="43">
        <v>1060</v>
      </c>
      <c r="W23" s="43">
        <v>1065</v>
      </c>
      <c r="X23" s="43">
        <v>1065</v>
      </c>
      <c r="Y23" s="43">
        <v>1070</v>
      </c>
      <c r="Z23" s="43">
        <v>1080</v>
      </c>
      <c r="AA23" s="43">
        <v>1.0142180000000001</v>
      </c>
    </row>
    <row r="24" spans="1:27" s="2" customFormat="1" x14ac:dyDescent="0.35">
      <c r="A24" s="18"/>
      <c r="B24" s="19"/>
      <c r="C24" s="3"/>
      <c r="E24" s="33">
        <v>2025</v>
      </c>
      <c r="F24" s="33"/>
      <c r="G24" s="33"/>
      <c r="H24" s="33"/>
      <c r="I24" s="5"/>
      <c r="J24" s="362"/>
      <c r="K24" s="363"/>
      <c r="L24" s="363"/>
      <c r="M24" s="363"/>
      <c r="N24" s="363"/>
      <c r="P24" s="43" t="s">
        <v>81</v>
      </c>
      <c r="Q24" s="43">
        <v>1050</v>
      </c>
      <c r="R24" s="43">
        <v>1055</v>
      </c>
      <c r="S24" s="43">
        <v>1055</v>
      </c>
      <c r="T24" s="43">
        <v>1055</v>
      </c>
      <c r="U24" s="43">
        <v>1065</v>
      </c>
      <c r="V24" s="43">
        <v>1070</v>
      </c>
      <c r="W24" s="43">
        <v>1075</v>
      </c>
      <c r="X24" s="43">
        <v>1075</v>
      </c>
      <c r="Y24" s="43">
        <v>1080</v>
      </c>
      <c r="Z24" s="43">
        <v>1095</v>
      </c>
      <c r="AA24" s="43">
        <v>1.0140849999999999</v>
      </c>
    </row>
    <row r="25" spans="1:27" x14ac:dyDescent="0.35">
      <c r="A25" s="364" t="s">
        <v>71</v>
      </c>
      <c r="B25" s="364"/>
      <c r="E25" s="33">
        <v>2026</v>
      </c>
      <c r="F25" s="33"/>
      <c r="G25" s="33"/>
      <c r="H25" s="33"/>
      <c r="I25" s="5"/>
      <c r="P25" s="43" t="s">
        <v>82</v>
      </c>
      <c r="Q25" s="43">
        <v>1055</v>
      </c>
      <c r="R25" s="43">
        <v>1060</v>
      </c>
      <c r="S25" s="43">
        <v>1060</v>
      </c>
      <c r="T25" s="43">
        <v>1060</v>
      </c>
      <c r="U25" s="43">
        <v>1070</v>
      </c>
      <c r="V25" s="43">
        <v>1075</v>
      </c>
      <c r="W25" s="43">
        <v>1080</v>
      </c>
      <c r="X25" s="43">
        <v>1080</v>
      </c>
      <c r="Y25" s="43">
        <v>1085</v>
      </c>
      <c r="Z25" s="43">
        <v>1095</v>
      </c>
      <c r="AA25" s="43">
        <v>1.014019</v>
      </c>
    </row>
    <row r="26" spans="1:27" x14ac:dyDescent="0.35">
      <c r="A26" s="5" t="s">
        <v>28</v>
      </c>
      <c r="B26" s="5"/>
      <c r="E26" s="33">
        <v>2027</v>
      </c>
      <c r="F26" s="33"/>
      <c r="G26" s="33"/>
      <c r="H26" s="33"/>
      <c r="I26" s="5"/>
      <c r="P26" s="43" t="s">
        <v>83</v>
      </c>
      <c r="Q26" s="43">
        <v>1060</v>
      </c>
      <c r="R26" s="43">
        <v>1065</v>
      </c>
      <c r="S26" s="43">
        <v>1065</v>
      </c>
      <c r="T26" s="43">
        <v>1065</v>
      </c>
      <c r="U26" s="43">
        <v>1075</v>
      </c>
      <c r="V26" s="43">
        <v>1080</v>
      </c>
      <c r="W26" s="43">
        <v>1085</v>
      </c>
      <c r="X26" s="43">
        <v>1085</v>
      </c>
      <c r="Y26" s="43">
        <v>1090</v>
      </c>
      <c r="Z26" s="43">
        <v>1110</v>
      </c>
      <c r="AA26" s="43">
        <v>1.0139530000000001</v>
      </c>
    </row>
    <row r="27" spans="1:27" x14ac:dyDescent="0.35">
      <c r="A27" s="5" t="s">
        <v>29</v>
      </c>
      <c r="B27" s="5"/>
      <c r="E27" s="33">
        <v>2028</v>
      </c>
      <c r="F27" s="33"/>
      <c r="G27" s="33"/>
      <c r="H27" s="33"/>
      <c r="I27" s="5"/>
      <c r="P27" s="43" t="s">
        <v>84</v>
      </c>
      <c r="Q27" s="43">
        <v>1065</v>
      </c>
      <c r="R27" s="43">
        <v>1070</v>
      </c>
      <c r="S27" s="43">
        <v>1070</v>
      </c>
      <c r="T27" s="43">
        <v>1070</v>
      </c>
      <c r="U27" s="43">
        <v>1080</v>
      </c>
      <c r="V27" s="43">
        <v>1085</v>
      </c>
      <c r="W27" s="43">
        <v>1090</v>
      </c>
      <c r="X27" s="43">
        <v>1090</v>
      </c>
      <c r="Y27" s="43">
        <v>1100</v>
      </c>
      <c r="Z27" s="43">
        <v>1110</v>
      </c>
      <c r="AA27" s="43">
        <v>1.018519</v>
      </c>
    </row>
    <row r="28" spans="1:27" ht="39.75" customHeight="1" x14ac:dyDescent="0.35">
      <c r="A28" s="5" t="s">
        <v>30</v>
      </c>
      <c r="B28" s="23"/>
      <c r="C28" s="1" t="s">
        <v>43</v>
      </c>
      <c r="E28" s="33">
        <v>2029</v>
      </c>
      <c r="F28" s="33"/>
      <c r="G28" s="33"/>
      <c r="H28" s="33"/>
      <c r="I28" s="5"/>
      <c r="P28" s="43" t="s">
        <v>85</v>
      </c>
      <c r="Q28" s="43">
        <v>1075</v>
      </c>
      <c r="R28" s="43">
        <v>1080</v>
      </c>
      <c r="S28" s="43">
        <v>1080</v>
      </c>
      <c r="T28" s="43">
        <v>1080</v>
      </c>
      <c r="U28" s="43">
        <v>1090</v>
      </c>
      <c r="V28" s="43">
        <v>1095</v>
      </c>
      <c r="W28" s="43">
        <v>1100</v>
      </c>
      <c r="X28" s="43">
        <v>1100</v>
      </c>
      <c r="Y28" s="43">
        <v>1105</v>
      </c>
      <c r="Z28" s="43">
        <v>1120</v>
      </c>
      <c r="AA28" s="43">
        <v>1.0137609999999999</v>
      </c>
    </row>
    <row r="29" spans="1:27" x14ac:dyDescent="0.35">
      <c r="A29" s="5" t="s">
        <v>44</v>
      </c>
      <c r="B29" s="5"/>
      <c r="E29" s="33">
        <v>2030</v>
      </c>
      <c r="F29" s="33"/>
      <c r="G29" s="33"/>
      <c r="H29" s="33"/>
      <c r="I29" s="5"/>
      <c r="P29" s="43" t="s">
        <v>86</v>
      </c>
      <c r="Q29" s="43">
        <v>1080</v>
      </c>
      <c r="R29" s="43">
        <v>1085</v>
      </c>
      <c r="S29" s="43">
        <v>1085</v>
      </c>
      <c r="T29" s="43">
        <v>1085</v>
      </c>
      <c r="U29" s="43">
        <v>1095</v>
      </c>
      <c r="V29" s="43">
        <v>1100</v>
      </c>
      <c r="W29" s="43">
        <v>1105</v>
      </c>
      <c r="X29" s="43">
        <v>1105</v>
      </c>
      <c r="Y29" s="43">
        <v>1110</v>
      </c>
      <c r="Z29" s="43">
        <v>1120</v>
      </c>
      <c r="AA29" s="43">
        <v>1.0136989999999999</v>
      </c>
    </row>
    <row r="30" spans="1:27" x14ac:dyDescent="0.35">
      <c r="A30" s="5" t="s">
        <v>47</v>
      </c>
      <c r="B30" s="5"/>
      <c r="E30" s="33">
        <v>2031</v>
      </c>
      <c r="F30" s="33"/>
      <c r="G30" s="33"/>
      <c r="H30" s="33"/>
      <c r="I30" s="5"/>
      <c r="P30" s="43" t="s">
        <v>87</v>
      </c>
      <c r="Q30" s="43">
        <v>1085</v>
      </c>
      <c r="R30" s="43">
        <v>1090</v>
      </c>
      <c r="S30" s="43">
        <v>1090</v>
      </c>
      <c r="T30" s="43">
        <v>1090</v>
      </c>
      <c r="U30" s="43">
        <v>1100</v>
      </c>
      <c r="V30" s="43">
        <v>1105</v>
      </c>
      <c r="W30" s="43">
        <v>1110</v>
      </c>
      <c r="X30" s="43">
        <v>1110</v>
      </c>
      <c r="Y30" s="43">
        <v>1115</v>
      </c>
      <c r="Z30" s="43">
        <v>1125</v>
      </c>
      <c r="AA30" s="43">
        <v>1.013636</v>
      </c>
    </row>
    <row r="31" spans="1:27" x14ac:dyDescent="0.35">
      <c r="A31" s="5" t="s">
        <v>45</v>
      </c>
      <c r="B31" s="5"/>
      <c r="P31" s="43" t="s">
        <v>88</v>
      </c>
      <c r="Q31" s="43">
        <v>1090</v>
      </c>
      <c r="R31" s="43">
        <v>1095</v>
      </c>
      <c r="S31" s="43">
        <v>1095</v>
      </c>
      <c r="T31" s="43">
        <v>1095</v>
      </c>
      <c r="U31" s="43">
        <v>1105</v>
      </c>
      <c r="V31" s="43">
        <v>1110</v>
      </c>
      <c r="W31" s="43">
        <v>1115</v>
      </c>
      <c r="X31" s="43">
        <v>1115</v>
      </c>
      <c r="Y31" s="43">
        <v>1120</v>
      </c>
      <c r="Z31" s="43">
        <v>1130</v>
      </c>
      <c r="AA31" s="43">
        <v>1.0135749999999999</v>
      </c>
    </row>
    <row r="32" spans="1:27" x14ac:dyDescent="0.35">
      <c r="A32" s="5" t="s">
        <v>46</v>
      </c>
      <c r="B32" s="5"/>
      <c r="E32" s="32"/>
      <c r="F32" s="32"/>
      <c r="G32" s="32"/>
      <c r="H32" s="32"/>
      <c r="I32" s="2"/>
    </row>
    <row r="33" spans="1:16" s="2" customFormat="1" ht="16.5" customHeight="1" x14ac:dyDescent="0.35">
      <c r="A33" s="93"/>
      <c r="B33" s="94"/>
      <c r="C33" s="3"/>
      <c r="E33" s="26"/>
      <c r="F33" s="26"/>
      <c r="G33" s="26"/>
      <c r="H33" s="26"/>
      <c r="I33"/>
      <c r="P33" s="136"/>
    </row>
    <row r="34" spans="1:16" x14ac:dyDescent="0.35">
      <c r="A34" s="80"/>
      <c r="B34" s="80"/>
    </row>
    <row r="56" spans="1:2" customFormat="1" x14ac:dyDescent="0.35">
      <c r="A56" s="80"/>
      <c r="B56" s="80"/>
    </row>
    <row r="57" spans="1:2" customFormat="1" x14ac:dyDescent="0.35">
      <c r="A57" s="92"/>
      <c r="B57" s="80"/>
    </row>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57"/>
  <sheetViews>
    <sheetView zoomScale="80" zoomScaleNormal="80" workbookViewId="0"/>
  </sheetViews>
  <sheetFormatPr defaultRowHeight="14.5" x14ac:dyDescent="0.35"/>
  <cols>
    <col min="1" max="1" width="63.6328125" customWidth="1"/>
    <col min="2" max="2" width="73.453125" customWidth="1"/>
    <col min="3" max="3" width="44.453125" style="1" customWidth="1"/>
    <col min="5" max="5" width="9.08984375" style="26"/>
    <col min="6" max="6" width="14.453125" style="26" customWidth="1"/>
    <col min="7" max="7" width="15.453125" style="26" customWidth="1"/>
    <col min="8" max="8" width="18" style="26" customWidth="1"/>
    <col min="9" max="9" width="15.6328125" customWidth="1"/>
    <col min="16" max="16" width="12.6328125" style="135" customWidth="1"/>
  </cols>
  <sheetData>
    <row r="1" spans="1:27" ht="60" customHeight="1" x14ac:dyDescent="0.45">
      <c r="A1" s="125" t="s">
        <v>478</v>
      </c>
      <c r="B1" s="52"/>
      <c r="C1" s="401" t="s">
        <v>413</v>
      </c>
      <c r="D1" s="402"/>
      <c r="E1" s="402"/>
      <c r="F1" s="402"/>
      <c r="G1" s="403"/>
    </row>
    <row r="2" spans="1:27" ht="25.5" customHeight="1" x14ac:dyDescent="0.35">
      <c r="A2" s="65" t="s">
        <v>460</v>
      </c>
    </row>
    <row r="3" spans="1:27" ht="15" customHeight="1" x14ac:dyDescent="0.35">
      <c r="A3" s="4" t="s">
        <v>8</v>
      </c>
      <c r="B3" s="4"/>
    </row>
    <row r="4" spans="1:27" ht="15" customHeight="1" x14ac:dyDescent="0.35">
      <c r="A4" s="15" t="s">
        <v>9</v>
      </c>
      <c r="B4" s="15"/>
      <c r="E4" s="26" t="s">
        <v>414</v>
      </c>
    </row>
    <row r="5" spans="1:27" x14ac:dyDescent="0.35">
      <c r="C5" s="1" t="s">
        <v>31</v>
      </c>
    </row>
    <row r="6" spans="1:27" x14ac:dyDescent="0.35">
      <c r="A6" s="368" t="s">
        <v>10</v>
      </c>
      <c r="B6" s="369"/>
      <c r="C6" s="3"/>
    </row>
    <row r="7" spans="1:27" ht="21" customHeight="1" x14ac:dyDescent="0.35">
      <c r="A7" s="6" t="s">
        <v>0</v>
      </c>
      <c r="B7" s="5" t="s">
        <v>410</v>
      </c>
      <c r="C7" s="3"/>
    </row>
    <row r="8" spans="1:27" ht="135.75" customHeight="1" x14ac:dyDescent="0.35">
      <c r="A8" s="6" t="s">
        <v>2</v>
      </c>
      <c r="B8" s="186" t="s">
        <v>477</v>
      </c>
      <c r="C8" s="3"/>
      <c r="E8" s="370" t="s">
        <v>100</v>
      </c>
      <c r="F8" s="370"/>
      <c r="G8" s="370"/>
      <c r="H8" s="370"/>
      <c r="I8" s="370"/>
    </row>
    <row r="9" spans="1:27" ht="15" thickBot="1" x14ac:dyDescent="0.4">
      <c r="A9" s="6" t="s">
        <v>1</v>
      </c>
      <c r="B9" s="5"/>
      <c r="C9" s="3" t="s">
        <v>48</v>
      </c>
      <c r="E9" s="371" t="s">
        <v>53</v>
      </c>
      <c r="F9" s="372"/>
      <c r="G9" s="372"/>
      <c r="H9" s="373"/>
      <c r="I9" s="5" t="str">
        <f>B14</f>
        <v>23.42 MVA (Rating 2/0 CU)</v>
      </c>
      <c r="J9" t="s">
        <v>74</v>
      </c>
      <c r="P9" s="43" t="s">
        <v>76</v>
      </c>
      <c r="Q9" s="43"/>
      <c r="R9" s="43"/>
      <c r="S9" s="43"/>
      <c r="T9" s="43"/>
      <c r="U9" s="43"/>
      <c r="V9" s="43"/>
      <c r="W9" s="43"/>
      <c r="X9" s="43"/>
      <c r="Y9" s="43"/>
      <c r="Z9" s="43"/>
      <c r="AA9" s="43"/>
    </row>
    <row r="10" spans="1:27" ht="48" customHeight="1" thickBot="1" x14ac:dyDescent="0.4">
      <c r="A10" s="6" t="s">
        <v>4</v>
      </c>
      <c r="B10" s="5" t="s">
        <v>102</v>
      </c>
      <c r="C10" s="3" t="s">
        <v>3</v>
      </c>
      <c r="E10" s="37" t="s">
        <v>75</v>
      </c>
      <c r="F10" s="38" t="s">
        <v>147</v>
      </c>
      <c r="G10" s="38" t="s">
        <v>146</v>
      </c>
      <c r="H10" s="38" t="s">
        <v>90</v>
      </c>
      <c r="I10" s="38" t="s">
        <v>144</v>
      </c>
      <c r="J10" s="362" t="s">
        <v>92</v>
      </c>
      <c r="K10" s="374"/>
      <c r="L10" s="374"/>
      <c r="M10" s="374"/>
      <c r="N10" s="374"/>
      <c r="P10" s="43" t="s">
        <v>77</v>
      </c>
      <c r="Q10" s="48">
        <v>0.9</v>
      </c>
      <c r="R10" s="46">
        <v>0.8</v>
      </c>
      <c r="S10" s="46">
        <v>0.7</v>
      </c>
      <c r="T10" s="47">
        <v>0.6</v>
      </c>
      <c r="U10" s="48">
        <v>0.5</v>
      </c>
      <c r="V10" s="46">
        <v>0.4</v>
      </c>
      <c r="W10" s="46">
        <v>0.3</v>
      </c>
      <c r="X10" s="46">
        <v>0.2</v>
      </c>
      <c r="Y10" s="46">
        <v>0.1</v>
      </c>
      <c r="Z10" s="46">
        <v>0.05</v>
      </c>
      <c r="AA10" s="45">
        <v>18537</v>
      </c>
    </row>
    <row r="11" spans="1:27" ht="19.5" customHeight="1" x14ac:dyDescent="0.35">
      <c r="A11" s="12" t="s">
        <v>49</v>
      </c>
      <c r="B11" s="12" t="s">
        <v>383</v>
      </c>
      <c r="C11" s="3"/>
      <c r="E11" s="33">
        <v>2012</v>
      </c>
      <c r="F11" s="33"/>
      <c r="G11" s="33"/>
      <c r="H11" s="33"/>
      <c r="I11" s="5"/>
      <c r="J11" s="362"/>
      <c r="K11" s="374"/>
      <c r="L11" s="374"/>
      <c r="M11" s="374"/>
      <c r="N11" s="374"/>
      <c r="P11" s="43">
        <v>2011</v>
      </c>
      <c r="Q11" s="43">
        <v>1030</v>
      </c>
      <c r="R11" s="43">
        <v>1035</v>
      </c>
      <c r="S11" s="43">
        <v>1040</v>
      </c>
      <c r="T11" s="43">
        <v>1050</v>
      </c>
      <c r="U11" s="43">
        <v>1070</v>
      </c>
      <c r="V11" s="43">
        <v>1075</v>
      </c>
      <c r="W11" s="43">
        <v>1090</v>
      </c>
      <c r="X11" s="43">
        <v>1095</v>
      </c>
      <c r="Y11" s="43">
        <v>1110</v>
      </c>
      <c r="Z11" s="43">
        <v>1110</v>
      </c>
      <c r="AA11" s="43">
        <v>1.0373829999999999</v>
      </c>
    </row>
    <row r="12" spans="1:27" ht="15" customHeight="1" x14ac:dyDescent="0.35">
      <c r="A12" s="12" t="s">
        <v>50</v>
      </c>
      <c r="B12" s="12"/>
      <c r="C12" s="3"/>
      <c r="E12" s="33">
        <v>2013</v>
      </c>
      <c r="F12" s="33"/>
      <c r="G12" s="33"/>
      <c r="H12" s="33"/>
      <c r="I12" s="5"/>
      <c r="J12" s="375" t="s">
        <v>91</v>
      </c>
      <c r="K12" s="376"/>
      <c r="L12" s="376"/>
      <c r="M12" s="376"/>
      <c r="N12" s="376"/>
      <c r="P12" s="43">
        <v>2012</v>
      </c>
      <c r="Q12" s="43">
        <v>1050</v>
      </c>
      <c r="R12" s="43">
        <v>1055</v>
      </c>
      <c r="S12" s="43">
        <v>1060</v>
      </c>
      <c r="T12" s="43">
        <v>1070</v>
      </c>
      <c r="U12" s="43">
        <v>1090</v>
      </c>
      <c r="V12" s="43">
        <v>1095</v>
      </c>
      <c r="W12" s="43">
        <v>1115</v>
      </c>
      <c r="X12" s="43">
        <v>1120</v>
      </c>
      <c r="Y12" s="43">
        <v>1125</v>
      </c>
      <c r="Z12" s="43">
        <v>1135</v>
      </c>
      <c r="AA12" s="43">
        <v>1.0321100000000001</v>
      </c>
    </row>
    <row r="13" spans="1:27" x14ac:dyDescent="0.35">
      <c r="A13" s="12" t="s">
        <v>51</v>
      </c>
      <c r="B13" s="12"/>
      <c r="C13" s="3" t="s">
        <v>52</v>
      </c>
      <c r="E13" s="33">
        <v>2014</v>
      </c>
      <c r="F13" s="33"/>
      <c r="G13" s="33"/>
      <c r="H13" s="33"/>
      <c r="I13" s="5"/>
      <c r="J13" s="375"/>
      <c r="K13" s="376"/>
      <c r="L13" s="376"/>
      <c r="M13" s="376"/>
      <c r="N13" s="376"/>
      <c r="P13" s="43">
        <v>2013</v>
      </c>
      <c r="Q13" s="43">
        <v>1065</v>
      </c>
      <c r="R13" s="43">
        <v>1070</v>
      </c>
      <c r="S13" s="43">
        <v>1075</v>
      </c>
      <c r="T13" s="43">
        <v>1085</v>
      </c>
      <c r="U13" s="43">
        <v>1105</v>
      </c>
      <c r="V13" s="43">
        <v>1110</v>
      </c>
      <c r="W13" s="43">
        <v>1130</v>
      </c>
      <c r="X13" s="43">
        <v>1135</v>
      </c>
      <c r="Y13" s="43">
        <v>1150</v>
      </c>
      <c r="Z13" s="43">
        <v>1150</v>
      </c>
      <c r="AA13" s="43">
        <v>1.040724</v>
      </c>
    </row>
    <row r="14" spans="1:27" ht="21.75" customHeight="1" x14ac:dyDescent="0.35">
      <c r="A14" s="12" t="s">
        <v>53</v>
      </c>
      <c r="B14" s="24" t="s">
        <v>382</v>
      </c>
      <c r="C14" s="3"/>
      <c r="E14" s="33">
        <v>2015</v>
      </c>
      <c r="F14" s="33"/>
      <c r="G14" s="33"/>
      <c r="H14" s="33"/>
      <c r="I14" s="5"/>
      <c r="J14" s="375"/>
      <c r="K14" s="376"/>
      <c r="L14" s="376"/>
      <c r="M14" s="376"/>
      <c r="N14" s="376"/>
      <c r="P14" s="43">
        <v>2014</v>
      </c>
      <c r="Q14" s="43">
        <v>1080</v>
      </c>
      <c r="R14" s="43">
        <v>1085</v>
      </c>
      <c r="S14" s="43">
        <v>1090</v>
      </c>
      <c r="T14" s="43">
        <v>1100</v>
      </c>
      <c r="U14" s="43">
        <v>1120</v>
      </c>
      <c r="V14" s="43">
        <v>1125</v>
      </c>
      <c r="W14" s="43">
        <v>1145</v>
      </c>
      <c r="X14" s="43">
        <v>1150</v>
      </c>
      <c r="Y14" s="43">
        <v>1165</v>
      </c>
      <c r="Z14" s="43">
        <v>1170</v>
      </c>
      <c r="AA14" s="43">
        <v>1.040179</v>
      </c>
    </row>
    <row r="15" spans="1:27" x14ac:dyDescent="0.35">
      <c r="A15" s="88" t="s">
        <v>41</v>
      </c>
      <c r="B15" s="391" t="s">
        <v>504</v>
      </c>
      <c r="E15" s="33">
        <v>2016</v>
      </c>
      <c r="F15" s="33"/>
      <c r="G15" s="33"/>
      <c r="H15" s="33"/>
      <c r="I15" s="5"/>
      <c r="J15" s="375"/>
      <c r="K15" s="376"/>
      <c r="L15" s="376"/>
      <c r="M15" s="376"/>
      <c r="N15" s="376"/>
      <c r="P15" s="43">
        <v>2015</v>
      </c>
      <c r="Q15" s="43">
        <v>1095</v>
      </c>
      <c r="R15" s="43">
        <v>1100</v>
      </c>
      <c r="S15" s="43">
        <v>1105</v>
      </c>
      <c r="T15" s="43">
        <v>1115</v>
      </c>
      <c r="U15" s="43">
        <v>1135</v>
      </c>
      <c r="V15" s="43">
        <v>1140</v>
      </c>
      <c r="W15" s="43">
        <v>1160</v>
      </c>
      <c r="X15" s="43">
        <v>1165</v>
      </c>
      <c r="Y15" s="43">
        <v>1170</v>
      </c>
      <c r="Z15" s="43">
        <v>1180</v>
      </c>
      <c r="AA15" s="43">
        <v>1.030837</v>
      </c>
    </row>
    <row r="16" spans="1:27" ht="369.75" customHeight="1" x14ac:dyDescent="0.35">
      <c r="A16" s="88" t="s">
        <v>7</v>
      </c>
      <c r="B16" s="397"/>
      <c r="C16" s="3" t="s">
        <v>21</v>
      </c>
      <c r="E16" s="33">
        <v>2017</v>
      </c>
      <c r="F16" s="33"/>
      <c r="G16" s="33"/>
      <c r="H16" s="33"/>
      <c r="I16" s="5"/>
      <c r="J16" s="377"/>
      <c r="K16" s="378"/>
      <c r="L16" s="378"/>
      <c r="M16" s="378"/>
      <c r="N16" s="378"/>
      <c r="P16" s="43">
        <v>2016</v>
      </c>
      <c r="Q16" s="43">
        <v>1105</v>
      </c>
      <c r="R16" s="43">
        <v>1110</v>
      </c>
      <c r="S16" s="43">
        <v>1115</v>
      </c>
      <c r="T16" s="43">
        <v>1125</v>
      </c>
      <c r="U16" s="43">
        <v>1145</v>
      </c>
      <c r="V16" s="43">
        <v>1150</v>
      </c>
      <c r="W16" s="43">
        <v>1170</v>
      </c>
      <c r="X16" s="43">
        <v>1175</v>
      </c>
      <c r="Y16" s="43">
        <v>1190</v>
      </c>
      <c r="Z16" s="43">
        <v>1195</v>
      </c>
      <c r="AA16" s="43">
        <v>1.039301</v>
      </c>
    </row>
    <row r="17" spans="1:27" x14ac:dyDescent="0.35">
      <c r="A17" s="89" t="s">
        <v>72</v>
      </c>
      <c r="B17" s="89"/>
      <c r="C17" s="3" t="s">
        <v>73</v>
      </c>
      <c r="E17" s="33">
        <v>2018</v>
      </c>
      <c r="F17" s="33"/>
      <c r="G17" s="33"/>
      <c r="H17" s="33"/>
      <c r="I17" s="5"/>
      <c r="J17" s="34" t="s">
        <v>89</v>
      </c>
      <c r="K17" s="35"/>
      <c r="L17" s="35"/>
      <c r="M17" s="35"/>
      <c r="N17" s="36"/>
      <c r="P17" s="43">
        <v>2017</v>
      </c>
      <c r="Q17" s="43">
        <v>1115</v>
      </c>
      <c r="R17" s="43">
        <v>1120</v>
      </c>
      <c r="S17" s="43">
        <v>1125</v>
      </c>
      <c r="T17" s="43">
        <v>1135</v>
      </c>
      <c r="U17" s="43">
        <v>1155</v>
      </c>
      <c r="V17" s="43">
        <v>1160</v>
      </c>
      <c r="W17" s="43">
        <v>1180</v>
      </c>
      <c r="X17" s="43">
        <v>1185</v>
      </c>
      <c r="Y17" s="43">
        <v>1195</v>
      </c>
      <c r="Z17" s="43">
        <v>1205</v>
      </c>
      <c r="AA17" s="43">
        <v>1.034632</v>
      </c>
    </row>
    <row r="18" spans="1:27" x14ac:dyDescent="0.35">
      <c r="A18" s="89" t="s">
        <v>68</v>
      </c>
      <c r="B18" s="90"/>
      <c r="C18" s="3" t="s">
        <v>69</v>
      </c>
      <c r="E18" s="33">
        <v>2019</v>
      </c>
      <c r="F18" s="33"/>
      <c r="G18" s="33"/>
      <c r="H18" s="33"/>
      <c r="I18" s="5"/>
      <c r="J18" s="353"/>
      <c r="K18" s="354"/>
      <c r="L18" s="354"/>
      <c r="M18" s="354"/>
      <c r="N18" s="355"/>
      <c r="P18" s="43">
        <v>2018</v>
      </c>
      <c r="Q18" s="43">
        <v>1125</v>
      </c>
      <c r="R18" s="43">
        <v>1130</v>
      </c>
      <c r="S18" s="43">
        <v>1140</v>
      </c>
      <c r="T18" s="43">
        <v>1150</v>
      </c>
      <c r="U18" s="43">
        <v>1170</v>
      </c>
      <c r="V18" s="43">
        <v>1175</v>
      </c>
      <c r="W18" s="43">
        <v>1195</v>
      </c>
      <c r="X18" s="43">
        <v>1200</v>
      </c>
      <c r="Y18" s="43">
        <v>1215</v>
      </c>
      <c r="Z18" s="43">
        <v>1215</v>
      </c>
      <c r="AA18" s="43">
        <v>1.038462</v>
      </c>
    </row>
    <row r="19" spans="1:27" ht="21" customHeight="1" x14ac:dyDescent="0.35">
      <c r="A19" s="89" t="s">
        <v>67</v>
      </c>
      <c r="B19" s="89"/>
      <c r="C19" s="3" t="s">
        <v>70</v>
      </c>
      <c r="E19" s="33">
        <v>2020</v>
      </c>
      <c r="F19" s="33"/>
      <c r="G19" s="33"/>
      <c r="H19" s="33"/>
      <c r="I19" s="5"/>
      <c r="J19" s="356"/>
      <c r="K19" s="357"/>
      <c r="L19" s="357"/>
      <c r="M19" s="357"/>
      <c r="N19" s="358"/>
      <c r="P19" s="43">
        <v>2019</v>
      </c>
      <c r="Q19" s="43">
        <v>1135</v>
      </c>
      <c r="R19" s="43">
        <v>1140</v>
      </c>
      <c r="S19" s="43">
        <v>1150</v>
      </c>
      <c r="T19" s="43">
        <v>1160</v>
      </c>
      <c r="U19" s="43">
        <v>1180</v>
      </c>
      <c r="V19" s="43">
        <v>1185</v>
      </c>
      <c r="W19" s="43">
        <v>1205</v>
      </c>
      <c r="X19" s="43">
        <v>1210</v>
      </c>
      <c r="Y19" s="43">
        <v>1225</v>
      </c>
      <c r="Z19" s="43">
        <v>1230</v>
      </c>
      <c r="AA19" s="43">
        <v>1.0381359999999999</v>
      </c>
    </row>
    <row r="20" spans="1:27" ht="48.75" customHeight="1" x14ac:dyDescent="0.35">
      <c r="A20" s="5" t="s">
        <v>98</v>
      </c>
      <c r="B20" s="100" t="s">
        <v>386</v>
      </c>
      <c r="C20" s="3" t="s">
        <v>58</v>
      </c>
      <c r="E20" s="33">
        <v>2021</v>
      </c>
      <c r="F20" s="33"/>
      <c r="G20" s="33"/>
      <c r="H20" s="33"/>
      <c r="I20" s="5"/>
      <c r="J20" s="359"/>
      <c r="K20" s="360"/>
      <c r="L20" s="360"/>
      <c r="M20" s="360"/>
      <c r="N20" s="361"/>
      <c r="P20" s="43">
        <v>2020</v>
      </c>
      <c r="Q20" s="43">
        <v>1145</v>
      </c>
      <c r="R20" s="43">
        <v>1150</v>
      </c>
      <c r="S20" s="43">
        <v>1155</v>
      </c>
      <c r="T20" s="43">
        <v>1170</v>
      </c>
      <c r="U20" s="43">
        <v>1190</v>
      </c>
      <c r="V20" s="43">
        <v>1195</v>
      </c>
      <c r="W20" s="43">
        <v>1215</v>
      </c>
      <c r="X20" s="43">
        <v>1225</v>
      </c>
      <c r="Y20" s="43">
        <v>1235</v>
      </c>
      <c r="Z20" s="43">
        <v>1240</v>
      </c>
      <c r="AA20" s="43">
        <v>1.0378149999999999</v>
      </c>
    </row>
    <row r="21" spans="1:27" s="2" customFormat="1" x14ac:dyDescent="0.35">
      <c r="A21" s="6" t="s">
        <v>5</v>
      </c>
      <c r="B21" s="171">
        <v>946000</v>
      </c>
      <c r="C21" s="3" t="s">
        <v>6</v>
      </c>
      <c r="E21" s="33">
        <v>2022</v>
      </c>
      <c r="F21" s="33"/>
      <c r="G21" s="33"/>
      <c r="H21" s="33"/>
      <c r="I21" s="5"/>
      <c r="P21" s="43" t="s">
        <v>78</v>
      </c>
      <c r="Q21" s="43"/>
      <c r="R21" s="43"/>
      <c r="S21" s="43"/>
      <c r="T21" s="43"/>
      <c r="U21" s="43"/>
      <c r="V21" s="43"/>
      <c r="W21" s="43"/>
      <c r="X21" s="43"/>
      <c r="Y21" s="43"/>
      <c r="Z21" s="43"/>
      <c r="AA21" s="43"/>
    </row>
    <row r="22" spans="1:27" s="2" customFormat="1" ht="34.5" customHeight="1" x14ac:dyDescent="0.35">
      <c r="A22" s="5" t="s">
        <v>55</v>
      </c>
      <c r="B22" s="23" t="s">
        <v>178</v>
      </c>
      <c r="C22" s="3" t="s">
        <v>54</v>
      </c>
      <c r="E22" s="33">
        <v>2023</v>
      </c>
      <c r="F22" s="33"/>
      <c r="G22" s="33"/>
      <c r="H22" s="33"/>
      <c r="I22" s="5"/>
      <c r="J22" s="362" t="s">
        <v>96</v>
      </c>
      <c r="K22" s="363"/>
      <c r="L22" s="363"/>
      <c r="M22" s="363"/>
      <c r="N22" s="363"/>
      <c r="P22" s="43" t="s">
        <v>79</v>
      </c>
      <c r="Q22" s="43">
        <v>1030</v>
      </c>
      <c r="R22" s="43">
        <v>1035</v>
      </c>
      <c r="S22" s="43">
        <v>1035</v>
      </c>
      <c r="T22" s="43">
        <v>1035</v>
      </c>
      <c r="U22" s="43">
        <v>1045</v>
      </c>
      <c r="V22" s="43">
        <v>1050</v>
      </c>
      <c r="W22" s="43">
        <v>1055</v>
      </c>
      <c r="X22" s="43">
        <v>1055</v>
      </c>
      <c r="Y22" s="43">
        <v>1060</v>
      </c>
      <c r="Z22" s="43">
        <v>1070</v>
      </c>
      <c r="AA22" s="43">
        <v>1.014354</v>
      </c>
    </row>
    <row r="23" spans="1:27" ht="30.75" customHeight="1" x14ac:dyDescent="0.35">
      <c r="A23" s="5" t="s">
        <v>56</v>
      </c>
      <c r="B23" s="22">
        <f>+B21/6</f>
        <v>157666.66666666666</v>
      </c>
      <c r="C23" s="3" t="s">
        <v>57</v>
      </c>
      <c r="E23" s="33">
        <v>2024</v>
      </c>
      <c r="F23" s="33"/>
      <c r="G23" s="33"/>
      <c r="H23" s="33"/>
      <c r="I23" s="5"/>
      <c r="J23" s="362"/>
      <c r="K23" s="363"/>
      <c r="L23" s="363"/>
      <c r="M23" s="363"/>
      <c r="N23" s="363"/>
      <c r="P23" s="43" t="s">
        <v>80</v>
      </c>
      <c r="Q23" s="43">
        <v>1040</v>
      </c>
      <c r="R23" s="43">
        <v>1045</v>
      </c>
      <c r="S23" s="43">
        <v>1045</v>
      </c>
      <c r="T23" s="43">
        <v>1045</v>
      </c>
      <c r="U23" s="43">
        <v>1055</v>
      </c>
      <c r="V23" s="43">
        <v>1060</v>
      </c>
      <c r="W23" s="43">
        <v>1065</v>
      </c>
      <c r="X23" s="43">
        <v>1065</v>
      </c>
      <c r="Y23" s="43">
        <v>1070</v>
      </c>
      <c r="Z23" s="43">
        <v>1080</v>
      </c>
      <c r="AA23" s="43">
        <v>1.0142180000000001</v>
      </c>
    </row>
    <row r="24" spans="1:27" s="2" customFormat="1" x14ac:dyDescent="0.35">
      <c r="A24" s="18"/>
      <c r="B24" s="19"/>
      <c r="C24" s="3"/>
      <c r="E24" s="33">
        <v>2025</v>
      </c>
      <c r="F24" s="33"/>
      <c r="G24" s="33"/>
      <c r="H24" s="33"/>
      <c r="I24" s="5"/>
      <c r="J24" s="362"/>
      <c r="K24" s="363"/>
      <c r="L24" s="363"/>
      <c r="M24" s="363"/>
      <c r="N24" s="363"/>
      <c r="P24" s="43" t="s">
        <v>81</v>
      </c>
      <c r="Q24" s="43">
        <v>1050</v>
      </c>
      <c r="R24" s="43">
        <v>1055</v>
      </c>
      <c r="S24" s="43">
        <v>1055</v>
      </c>
      <c r="T24" s="43">
        <v>1055</v>
      </c>
      <c r="U24" s="43">
        <v>1065</v>
      </c>
      <c r="V24" s="43">
        <v>1070</v>
      </c>
      <c r="W24" s="43">
        <v>1075</v>
      </c>
      <c r="X24" s="43">
        <v>1075</v>
      </c>
      <c r="Y24" s="43">
        <v>1080</v>
      </c>
      <c r="Z24" s="43">
        <v>1095</v>
      </c>
      <c r="AA24" s="43">
        <v>1.0140849999999999</v>
      </c>
    </row>
    <row r="25" spans="1:27" x14ac:dyDescent="0.35">
      <c r="A25" s="364" t="s">
        <v>71</v>
      </c>
      <c r="B25" s="364"/>
      <c r="E25" s="33">
        <v>2026</v>
      </c>
      <c r="F25" s="33"/>
      <c r="G25" s="33"/>
      <c r="H25" s="33"/>
      <c r="I25" s="5"/>
      <c r="P25" s="43" t="s">
        <v>82</v>
      </c>
      <c r="Q25" s="43">
        <v>1055</v>
      </c>
      <c r="R25" s="43">
        <v>1060</v>
      </c>
      <c r="S25" s="43">
        <v>1060</v>
      </c>
      <c r="T25" s="43">
        <v>1060</v>
      </c>
      <c r="U25" s="43">
        <v>1070</v>
      </c>
      <c r="V25" s="43">
        <v>1075</v>
      </c>
      <c r="W25" s="43">
        <v>1080</v>
      </c>
      <c r="X25" s="43">
        <v>1080</v>
      </c>
      <c r="Y25" s="43">
        <v>1085</v>
      </c>
      <c r="Z25" s="43">
        <v>1095</v>
      </c>
      <c r="AA25" s="43">
        <v>1.014019</v>
      </c>
    </row>
    <row r="26" spans="1:27" x14ac:dyDescent="0.35">
      <c r="A26" s="5" t="s">
        <v>28</v>
      </c>
      <c r="B26" s="5"/>
      <c r="E26" s="33">
        <v>2027</v>
      </c>
      <c r="F26" s="33"/>
      <c r="G26" s="33"/>
      <c r="H26" s="33"/>
      <c r="I26" s="5"/>
      <c r="P26" s="43" t="s">
        <v>83</v>
      </c>
      <c r="Q26" s="43">
        <v>1060</v>
      </c>
      <c r="R26" s="43">
        <v>1065</v>
      </c>
      <c r="S26" s="43">
        <v>1065</v>
      </c>
      <c r="T26" s="43">
        <v>1065</v>
      </c>
      <c r="U26" s="43">
        <v>1075</v>
      </c>
      <c r="V26" s="43">
        <v>1080</v>
      </c>
      <c r="W26" s="43">
        <v>1085</v>
      </c>
      <c r="X26" s="43">
        <v>1085</v>
      </c>
      <c r="Y26" s="43">
        <v>1090</v>
      </c>
      <c r="Z26" s="43">
        <v>1110</v>
      </c>
      <c r="AA26" s="43">
        <v>1.0139530000000001</v>
      </c>
    </row>
    <row r="27" spans="1:27" x14ac:dyDescent="0.35">
      <c r="A27" s="5" t="s">
        <v>29</v>
      </c>
      <c r="B27" s="5"/>
      <c r="E27" s="33">
        <v>2028</v>
      </c>
      <c r="F27" s="33"/>
      <c r="G27" s="33"/>
      <c r="H27" s="33"/>
      <c r="I27" s="5"/>
      <c r="P27" s="43" t="s">
        <v>84</v>
      </c>
      <c r="Q27" s="43">
        <v>1065</v>
      </c>
      <c r="R27" s="43">
        <v>1070</v>
      </c>
      <c r="S27" s="43">
        <v>1070</v>
      </c>
      <c r="T27" s="43">
        <v>1070</v>
      </c>
      <c r="U27" s="43">
        <v>1080</v>
      </c>
      <c r="V27" s="43">
        <v>1085</v>
      </c>
      <c r="W27" s="43">
        <v>1090</v>
      </c>
      <c r="X27" s="43">
        <v>1090</v>
      </c>
      <c r="Y27" s="43">
        <v>1100</v>
      </c>
      <c r="Z27" s="43">
        <v>1110</v>
      </c>
      <c r="AA27" s="43">
        <v>1.018519</v>
      </c>
    </row>
    <row r="28" spans="1:27" ht="39.75" customHeight="1" x14ac:dyDescent="0.35">
      <c r="A28" s="5" t="s">
        <v>30</v>
      </c>
      <c r="B28" s="23"/>
      <c r="C28" s="1" t="s">
        <v>43</v>
      </c>
      <c r="E28" s="33">
        <v>2029</v>
      </c>
      <c r="F28" s="33"/>
      <c r="G28" s="33"/>
      <c r="H28" s="33"/>
      <c r="I28" s="5"/>
      <c r="P28" s="43" t="s">
        <v>85</v>
      </c>
      <c r="Q28" s="43">
        <v>1075</v>
      </c>
      <c r="R28" s="43">
        <v>1080</v>
      </c>
      <c r="S28" s="43">
        <v>1080</v>
      </c>
      <c r="T28" s="43">
        <v>1080</v>
      </c>
      <c r="U28" s="43">
        <v>1090</v>
      </c>
      <c r="V28" s="43">
        <v>1095</v>
      </c>
      <c r="W28" s="43">
        <v>1100</v>
      </c>
      <c r="X28" s="43">
        <v>1100</v>
      </c>
      <c r="Y28" s="43">
        <v>1105</v>
      </c>
      <c r="Z28" s="43">
        <v>1120</v>
      </c>
      <c r="AA28" s="43">
        <v>1.0137609999999999</v>
      </c>
    </row>
    <row r="29" spans="1:27" x14ac:dyDescent="0.35">
      <c r="A29" s="5" t="s">
        <v>44</v>
      </c>
      <c r="B29" s="5"/>
      <c r="E29" s="33">
        <v>2030</v>
      </c>
      <c r="F29" s="33"/>
      <c r="G29" s="33"/>
      <c r="H29" s="33"/>
      <c r="I29" s="5"/>
      <c r="P29" s="43" t="s">
        <v>86</v>
      </c>
      <c r="Q29" s="43">
        <v>1080</v>
      </c>
      <c r="R29" s="43">
        <v>1085</v>
      </c>
      <c r="S29" s="43">
        <v>1085</v>
      </c>
      <c r="T29" s="43">
        <v>1085</v>
      </c>
      <c r="U29" s="43">
        <v>1095</v>
      </c>
      <c r="V29" s="43">
        <v>1100</v>
      </c>
      <c r="W29" s="43">
        <v>1105</v>
      </c>
      <c r="X29" s="43">
        <v>1105</v>
      </c>
      <c r="Y29" s="43">
        <v>1110</v>
      </c>
      <c r="Z29" s="43">
        <v>1120</v>
      </c>
      <c r="AA29" s="43">
        <v>1.0136989999999999</v>
      </c>
    </row>
    <row r="30" spans="1:27" x14ac:dyDescent="0.35">
      <c r="A30" s="5" t="s">
        <v>47</v>
      </c>
      <c r="B30" s="5"/>
      <c r="E30" s="33">
        <v>2031</v>
      </c>
      <c r="F30" s="33"/>
      <c r="G30" s="33"/>
      <c r="H30" s="33"/>
      <c r="I30" s="5"/>
      <c r="P30" s="43" t="s">
        <v>87</v>
      </c>
      <c r="Q30" s="43">
        <v>1085</v>
      </c>
      <c r="R30" s="43">
        <v>1090</v>
      </c>
      <c r="S30" s="43">
        <v>1090</v>
      </c>
      <c r="T30" s="43">
        <v>1090</v>
      </c>
      <c r="U30" s="43">
        <v>1100</v>
      </c>
      <c r="V30" s="43">
        <v>1105</v>
      </c>
      <c r="W30" s="43">
        <v>1110</v>
      </c>
      <c r="X30" s="43">
        <v>1110</v>
      </c>
      <c r="Y30" s="43">
        <v>1115</v>
      </c>
      <c r="Z30" s="43">
        <v>1125</v>
      </c>
      <c r="AA30" s="43">
        <v>1.013636</v>
      </c>
    </row>
    <row r="31" spans="1:27" x14ac:dyDescent="0.35">
      <c r="A31" s="5" t="s">
        <v>45</v>
      </c>
      <c r="B31" s="5"/>
      <c r="P31" s="43" t="s">
        <v>88</v>
      </c>
      <c r="Q31" s="43">
        <v>1090</v>
      </c>
      <c r="R31" s="43">
        <v>1095</v>
      </c>
      <c r="S31" s="43">
        <v>1095</v>
      </c>
      <c r="T31" s="43">
        <v>1095</v>
      </c>
      <c r="U31" s="43">
        <v>1105</v>
      </c>
      <c r="V31" s="43">
        <v>1110</v>
      </c>
      <c r="W31" s="43">
        <v>1115</v>
      </c>
      <c r="X31" s="43">
        <v>1115</v>
      </c>
      <c r="Y31" s="43">
        <v>1120</v>
      </c>
      <c r="Z31" s="43">
        <v>1130</v>
      </c>
      <c r="AA31" s="43">
        <v>1.0135749999999999</v>
      </c>
    </row>
    <row r="32" spans="1:27" x14ac:dyDescent="0.35">
      <c r="A32" s="5" t="s">
        <v>46</v>
      </c>
      <c r="B32" s="5"/>
      <c r="E32" s="32"/>
      <c r="F32" s="32"/>
      <c r="G32" s="32"/>
      <c r="H32" s="32"/>
      <c r="I32" s="2"/>
    </row>
    <row r="33" spans="1:16" s="2" customFormat="1" ht="15.75" customHeight="1" x14ac:dyDescent="0.35">
      <c r="A33" s="93"/>
      <c r="B33" s="94"/>
      <c r="C33" s="3"/>
      <c r="E33" s="26"/>
      <c r="F33" s="26"/>
      <c r="G33" s="26"/>
      <c r="H33" s="26"/>
      <c r="I33"/>
      <c r="P33" s="136"/>
    </row>
    <row r="34" spans="1:16" x14ac:dyDescent="0.35">
      <c r="A34" s="80"/>
      <c r="B34" s="173" t="s">
        <v>412</v>
      </c>
    </row>
    <row r="35" spans="1:16" x14ac:dyDescent="0.35">
      <c r="A35" s="65">
        <v>1.0152000000000001</v>
      </c>
      <c r="B35" s="65" t="s">
        <v>411</v>
      </c>
    </row>
    <row r="36" spans="1:16" x14ac:dyDescent="0.35">
      <c r="A36" s="65"/>
      <c r="B36" s="65"/>
    </row>
    <row r="37" spans="1:16" x14ac:dyDescent="0.35">
      <c r="A37" s="65">
        <v>2012</v>
      </c>
      <c r="B37" s="172">
        <v>2500000</v>
      </c>
    </row>
    <row r="38" spans="1:16" x14ac:dyDescent="0.35">
      <c r="A38" s="65">
        <v>2013</v>
      </c>
      <c r="B38" s="172">
        <v>2538000</v>
      </c>
    </row>
    <row r="39" spans="1:16" x14ac:dyDescent="0.35">
      <c r="A39" s="65">
        <v>2014</v>
      </c>
      <c r="B39" s="172">
        <v>2576578</v>
      </c>
    </row>
    <row r="40" spans="1:16" x14ac:dyDescent="0.35">
      <c r="A40" s="65">
        <v>2015</v>
      </c>
      <c r="B40" s="172">
        <v>2615742</v>
      </c>
    </row>
    <row r="41" spans="1:16" x14ac:dyDescent="0.35">
      <c r="A41" s="65">
        <v>2016</v>
      </c>
      <c r="B41" s="172">
        <v>2655501</v>
      </c>
    </row>
    <row r="42" spans="1:16" x14ac:dyDescent="0.35">
      <c r="A42" s="65">
        <v>2017</v>
      </c>
      <c r="B42" s="172">
        <v>2695864</v>
      </c>
    </row>
    <row r="56" spans="1:2" customFormat="1" x14ac:dyDescent="0.35">
      <c r="A56" s="80"/>
      <c r="B56" s="80"/>
    </row>
    <row r="57" spans="1:2" customFormat="1" x14ac:dyDescent="0.35">
      <c r="A57" s="92"/>
      <c r="B57" s="80"/>
    </row>
  </sheetData>
  <mergeCells count="10">
    <mergeCell ref="C1:G1"/>
    <mergeCell ref="J18:N20"/>
    <mergeCell ref="J22:N24"/>
    <mergeCell ref="A25:B25"/>
    <mergeCell ref="A6:B6"/>
    <mergeCell ref="E8:I8"/>
    <mergeCell ref="E9:H9"/>
    <mergeCell ref="J10:N11"/>
    <mergeCell ref="J12:N16"/>
    <mergeCell ref="B15:B16"/>
  </mergeCell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44"/>
  <sheetViews>
    <sheetView topLeftCell="C1" workbookViewId="0">
      <selection activeCell="C1" sqref="C1"/>
    </sheetView>
  </sheetViews>
  <sheetFormatPr defaultRowHeight="14.5" x14ac:dyDescent="0.35"/>
  <cols>
    <col min="9" max="9" width="17.54296875" bestFit="1" customWidth="1"/>
    <col min="16" max="16" width="2.54296875" customWidth="1"/>
  </cols>
  <sheetData>
    <row r="1" spans="3:16" x14ac:dyDescent="0.35">
      <c r="D1" t="s">
        <v>273</v>
      </c>
    </row>
    <row r="4" spans="3:16" x14ac:dyDescent="0.35">
      <c r="C4" s="69" t="s">
        <v>234</v>
      </c>
    </row>
    <row r="5" spans="3:16" x14ac:dyDescent="0.35">
      <c r="C5" t="s">
        <v>219</v>
      </c>
      <c r="D5" t="s">
        <v>233</v>
      </c>
    </row>
    <row r="7" spans="3:16" x14ac:dyDescent="0.35">
      <c r="C7" t="s">
        <v>216</v>
      </c>
    </row>
    <row r="8" spans="3:16" x14ac:dyDescent="0.35">
      <c r="C8">
        <v>2010</v>
      </c>
      <c r="D8">
        <v>44.42</v>
      </c>
    </row>
    <row r="9" spans="3:16" x14ac:dyDescent="0.35">
      <c r="C9">
        <v>2011</v>
      </c>
      <c r="D9">
        <v>45.54</v>
      </c>
    </row>
    <row r="10" spans="3:16" x14ac:dyDescent="0.35">
      <c r="C10">
        <v>2012</v>
      </c>
      <c r="D10">
        <v>44.06</v>
      </c>
    </row>
    <row r="11" spans="3:16" x14ac:dyDescent="0.35">
      <c r="C11">
        <v>2013</v>
      </c>
      <c r="D11" s="65">
        <v>44.21</v>
      </c>
    </row>
    <row r="12" spans="3:16" x14ac:dyDescent="0.35">
      <c r="C12" t="s">
        <v>232</v>
      </c>
      <c r="F12" t="s">
        <v>231</v>
      </c>
    </row>
    <row r="13" spans="3:16" x14ac:dyDescent="0.35">
      <c r="C13" t="s">
        <v>211</v>
      </c>
      <c r="F13">
        <v>1.159</v>
      </c>
      <c r="I13" s="51" t="s">
        <v>210</v>
      </c>
      <c r="J13" s="51" t="s">
        <v>230</v>
      </c>
      <c r="K13" s="51"/>
      <c r="L13" s="51"/>
      <c r="M13" s="51"/>
      <c r="N13" s="51"/>
      <c r="O13" s="51"/>
      <c r="P13" s="51"/>
    </row>
    <row r="14" spans="3:16" x14ac:dyDescent="0.35">
      <c r="C14" s="59" t="s">
        <v>229</v>
      </c>
      <c r="I14" s="51"/>
      <c r="J14" s="51" t="s">
        <v>228</v>
      </c>
      <c r="K14" s="51"/>
      <c r="L14" s="51"/>
      <c r="M14" s="51"/>
      <c r="N14" s="51"/>
      <c r="O14" s="51"/>
      <c r="P14" s="51"/>
    </row>
    <row r="17" spans="3:18" x14ac:dyDescent="0.35">
      <c r="C17" s="69" t="s">
        <v>227</v>
      </c>
      <c r="F17" t="s">
        <v>226</v>
      </c>
    </row>
    <row r="18" spans="3:18" x14ac:dyDescent="0.35">
      <c r="C18">
        <v>2012</v>
      </c>
      <c r="D18">
        <v>8.2100000000000009</v>
      </c>
    </row>
    <row r="20" spans="3:18" x14ac:dyDescent="0.35">
      <c r="I20" s="51" t="s">
        <v>225</v>
      </c>
      <c r="J20" s="51"/>
      <c r="K20" s="51"/>
      <c r="L20" s="51"/>
      <c r="M20" s="51"/>
      <c r="N20" s="51"/>
      <c r="O20" s="51"/>
      <c r="P20" s="51"/>
      <c r="Q20" s="51"/>
      <c r="R20" s="51"/>
    </row>
    <row r="21" spans="3:18" x14ac:dyDescent="0.35">
      <c r="C21" t="s">
        <v>224</v>
      </c>
    </row>
    <row r="22" spans="3:18" x14ac:dyDescent="0.35">
      <c r="C22" t="s">
        <v>134</v>
      </c>
      <c r="E22">
        <f>1.1+0.2+0.05</f>
        <v>1.35</v>
      </c>
      <c r="F22" t="s">
        <v>223</v>
      </c>
    </row>
    <row r="24" spans="3:18" x14ac:dyDescent="0.35">
      <c r="C24" t="s">
        <v>222</v>
      </c>
    </row>
    <row r="25" spans="3:18" x14ac:dyDescent="0.35">
      <c r="E25" t="s">
        <v>221</v>
      </c>
    </row>
    <row r="33" spans="3:12" x14ac:dyDescent="0.35">
      <c r="C33" s="68" t="s">
        <v>220</v>
      </c>
    </row>
    <row r="34" spans="3:12" x14ac:dyDescent="0.35">
      <c r="C34" t="s">
        <v>219</v>
      </c>
      <c r="D34" t="s">
        <v>218</v>
      </c>
      <c r="I34" s="67">
        <f>10.5+10.5</f>
        <v>21</v>
      </c>
      <c r="J34" t="s">
        <v>217</v>
      </c>
    </row>
    <row r="36" spans="3:12" x14ac:dyDescent="0.35">
      <c r="C36" t="s">
        <v>216</v>
      </c>
    </row>
    <row r="37" spans="3:12" x14ac:dyDescent="0.35">
      <c r="C37">
        <v>2010</v>
      </c>
      <c r="D37" s="66">
        <v>17.260000000000002</v>
      </c>
      <c r="I37" t="s">
        <v>215</v>
      </c>
    </row>
    <row r="38" spans="3:12" x14ac:dyDescent="0.35">
      <c r="C38">
        <v>2011</v>
      </c>
      <c r="D38" s="66">
        <v>13.95</v>
      </c>
      <c r="E38" t="s">
        <v>214</v>
      </c>
    </row>
    <row r="39" spans="3:12" x14ac:dyDescent="0.35">
      <c r="C39">
        <v>2012</v>
      </c>
      <c r="D39">
        <v>16.600000000000001</v>
      </c>
    </row>
    <row r="40" spans="3:12" x14ac:dyDescent="0.35">
      <c r="C40">
        <v>2013</v>
      </c>
      <c r="D40" s="65">
        <v>17.100000000000001</v>
      </c>
      <c r="E40" t="s">
        <v>213</v>
      </c>
    </row>
    <row r="41" spans="3:12" x14ac:dyDescent="0.35">
      <c r="C41">
        <v>2015</v>
      </c>
      <c r="D41" s="65">
        <v>16.600000000000001</v>
      </c>
    </row>
    <row r="42" spans="3:12" x14ac:dyDescent="0.35">
      <c r="C42" t="s">
        <v>212</v>
      </c>
      <c r="F42">
        <v>0</v>
      </c>
      <c r="G42" t="s">
        <v>134</v>
      </c>
    </row>
    <row r="43" spans="3:12" x14ac:dyDescent="0.35">
      <c r="C43" t="s">
        <v>211</v>
      </c>
      <c r="F43" t="s">
        <v>395</v>
      </c>
      <c r="I43" s="51" t="s">
        <v>210</v>
      </c>
      <c r="J43" s="51" t="s">
        <v>209</v>
      </c>
      <c r="K43" s="51"/>
      <c r="L43" s="51"/>
    </row>
    <row r="44" spans="3:12" x14ac:dyDescent="0.35">
      <c r="C44" t="s">
        <v>396</v>
      </c>
      <c r="I44" s="51"/>
      <c r="J44" s="51" t="s">
        <v>208</v>
      </c>
      <c r="K44" s="51"/>
      <c r="L44" s="51"/>
    </row>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
  <sheetViews>
    <sheetView zoomScale="80" zoomScaleNormal="80" workbookViewId="0"/>
  </sheetViews>
  <sheetFormatPr defaultRowHeight="14.5" x14ac:dyDescent="0.35"/>
  <cols>
    <col min="1" max="1" width="63.6328125" customWidth="1"/>
    <col min="2" max="2" width="73.453125" customWidth="1"/>
    <col min="3" max="3" width="44.453125" style="1" customWidth="1"/>
    <col min="5" max="5" width="9.08984375" style="26"/>
    <col min="6" max="6" width="14.453125" style="26" customWidth="1"/>
    <col min="7" max="7" width="15.453125" style="26" customWidth="1"/>
    <col min="8" max="8" width="18" style="26" customWidth="1"/>
    <col min="9" max="9" width="15.6328125" customWidth="1"/>
    <col min="16" max="16" width="11.453125" style="135" customWidth="1"/>
  </cols>
  <sheetData>
    <row r="1" spans="1:27" ht="62.25" customHeight="1" x14ac:dyDescent="0.45">
      <c r="A1" s="125" t="s">
        <v>151</v>
      </c>
      <c r="B1" s="52"/>
      <c r="D1" s="404"/>
      <c r="E1" s="405"/>
      <c r="F1" s="405"/>
      <c r="G1" s="405"/>
      <c r="H1" s="406"/>
    </row>
    <row r="3" spans="1:27" ht="15" customHeight="1" x14ac:dyDescent="0.35">
      <c r="A3" s="4" t="s">
        <v>8</v>
      </c>
      <c r="B3" s="4"/>
    </row>
    <row r="4" spans="1:27" ht="15" customHeight="1" x14ac:dyDescent="0.35">
      <c r="A4" s="15" t="s">
        <v>9</v>
      </c>
      <c r="B4" s="15"/>
    </row>
    <row r="5" spans="1:27" x14ac:dyDescent="0.35">
      <c r="C5" s="1" t="s">
        <v>31</v>
      </c>
    </row>
    <row r="6" spans="1:27" x14ac:dyDescent="0.35">
      <c r="A6" s="368" t="s">
        <v>10</v>
      </c>
      <c r="B6" s="369"/>
      <c r="C6" s="3"/>
    </row>
    <row r="7" spans="1:27" ht="21" customHeight="1" x14ac:dyDescent="0.35">
      <c r="A7" s="6" t="s">
        <v>0</v>
      </c>
      <c r="B7" s="5"/>
      <c r="C7" s="3"/>
    </row>
    <row r="8" spans="1:27" ht="60" customHeight="1" x14ac:dyDescent="0.35">
      <c r="A8" s="6" t="s">
        <v>2</v>
      </c>
      <c r="B8" s="87"/>
      <c r="C8" s="3"/>
      <c r="E8" s="370" t="s">
        <v>100</v>
      </c>
      <c r="F8" s="370"/>
      <c r="G8" s="370"/>
      <c r="H8" s="370"/>
      <c r="I8" s="370"/>
    </row>
    <row r="9" spans="1:27" ht="15" thickBot="1" x14ac:dyDescent="0.4">
      <c r="A9" s="6" t="s">
        <v>1</v>
      </c>
      <c r="B9" s="5"/>
      <c r="C9" s="3" t="s">
        <v>48</v>
      </c>
      <c r="E9" s="371" t="s">
        <v>53</v>
      </c>
      <c r="F9" s="372"/>
      <c r="G9" s="372"/>
      <c r="H9" s="373"/>
      <c r="I9" s="5">
        <f>B14</f>
        <v>0</v>
      </c>
      <c r="J9" t="s">
        <v>74</v>
      </c>
      <c r="P9" s="43" t="s">
        <v>76</v>
      </c>
      <c r="Q9" s="43"/>
      <c r="R9" s="43"/>
      <c r="S9" s="43"/>
      <c r="T9" s="43"/>
      <c r="U9" s="43"/>
      <c r="V9" s="43"/>
      <c r="W9" s="43"/>
      <c r="X9" s="43"/>
      <c r="Y9" s="43"/>
      <c r="Z9" s="43"/>
      <c r="AA9" s="43"/>
    </row>
    <row r="10" spans="1:27" ht="48" customHeight="1" thickBot="1" x14ac:dyDescent="0.4">
      <c r="A10" s="6" t="s">
        <v>4</v>
      </c>
      <c r="B10" s="5"/>
      <c r="C10" s="3" t="s">
        <v>3</v>
      </c>
      <c r="E10" s="37" t="s">
        <v>75</v>
      </c>
      <c r="F10" s="38" t="s">
        <v>147</v>
      </c>
      <c r="G10" s="38" t="s">
        <v>146</v>
      </c>
      <c r="H10" s="38" t="s">
        <v>90</v>
      </c>
      <c r="I10" s="38" t="s">
        <v>144</v>
      </c>
      <c r="J10" s="362" t="s">
        <v>92</v>
      </c>
      <c r="K10" s="374"/>
      <c r="L10" s="374"/>
      <c r="M10" s="374"/>
      <c r="N10" s="374"/>
      <c r="P10" s="43" t="s">
        <v>77</v>
      </c>
      <c r="Q10" s="48">
        <v>0.9</v>
      </c>
      <c r="R10" s="46">
        <v>0.8</v>
      </c>
      <c r="S10" s="46">
        <v>0.7</v>
      </c>
      <c r="T10" s="47">
        <v>0.6</v>
      </c>
      <c r="U10" s="48">
        <v>0.5</v>
      </c>
      <c r="V10" s="46">
        <v>0.4</v>
      </c>
      <c r="W10" s="46">
        <v>0.3</v>
      </c>
      <c r="X10" s="46">
        <v>0.2</v>
      </c>
      <c r="Y10" s="46">
        <v>0.1</v>
      </c>
      <c r="Z10" s="46">
        <v>0.05</v>
      </c>
      <c r="AA10" s="45">
        <v>18537</v>
      </c>
    </row>
    <row r="11" spans="1:27" ht="19.5" customHeight="1" x14ac:dyDescent="0.35">
      <c r="A11" s="12" t="s">
        <v>49</v>
      </c>
      <c r="B11" s="12"/>
      <c r="C11" s="3"/>
      <c r="E11" s="33">
        <v>2012</v>
      </c>
      <c r="F11" s="33"/>
      <c r="G11" s="33"/>
      <c r="H11" s="33"/>
      <c r="I11" s="5"/>
      <c r="J11" s="362"/>
      <c r="K11" s="374"/>
      <c r="L11" s="374"/>
      <c r="M11" s="374"/>
      <c r="N11" s="374"/>
      <c r="P11" s="43">
        <v>2011</v>
      </c>
      <c r="Q11" s="43">
        <v>1030</v>
      </c>
      <c r="R11" s="43">
        <v>1035</v>
      </c>
      <c r="S11" s="43">
        <v>1040</v>
      </c>
      <c r="T11" s="43">
        <v>1050</v>
      </c>
      <c r="U11" s="43">
        <v>1070</v>
      </c>
      <c r="V11" s="43">
        <v>1075</v>
      </c>
      <c r="W11" s="43">
        <v>1090</v>
      </c>
      <c r="X11" s="43">
        <v>1095</v>
      </c>
      <c r="Y11" s="43">
        <v>1110</v>
      </c>
      <c r="Z11" s="43">
        <v>1110</v>
      </c>
      <c r="AA11" s="43">
        <v>1.0373829999999999</v>
      </c>
    </row>
    <row r="12" spans="1:27" ht="15" customHeight="1" x14ac:dyDescent="0.35">
      <c r="A12" s="12" t="s">
        <v>50</v>
      </c>
      <c r="B12" s="12"/>
      <c r="C12" s="3"/>
      <c r="E12" s="33">
        <v>2013</v>
      </c>
      <c r="F12" s="33"/>
      <c r="G12" s="33"/>
      <c r="H12" s="33"/>
      <c r="I12" s="5"/>
      <c r="J12" s="375" t="s">
        <v>91</v>
      </c>
      <c r="K12" s="376"/>
      <c r="L12" s="376"/>
      <c r="M12" s="376"/>
      <c r="N12" s="376"/>
      <c r="P12" s="43">
        <v>2012</v>
      </c>
      <c r="Q12" s="43">
        <v>1050</v>
      </c>
      <c r="R12" s="43">
        <v>1055</v>
      </c>
      <c r="S12" s="43">
        <v>1060</v>
      </c>
      <c r="T12" s="43">
        <v>1070</v>
      </c>
      <c r="U12" s="43">
        <v>1090</v>
      </c>
      <c r="V12" s="43">
        <v>1095</v>
      </c>
      <c r="W12" s="43">
        <v>1115</v>
      </c>
      <c r="X12" s="43">
        <v>1120</v>
      </c>
      <c r="Y12" s="43">
        <v>1125</v>
      </c>
      <c r="Z12" s="43">
        <v>1135</v>
      </c>
      <c r="AA12" s="43">
        <v>1.0321100000000001</v>
      </c>
    </row>
    <row r="13" spans="1:27" x14ac:dyDescent="0.35">
      <c r="A13" s="12" t="s">
        <v>51</v>
      </c>
      <c r="B13" s="12"/>
      <c r="C13" s="3" t="s">
        <v>52</v>
      </c>
      <c r="E13" s="33">
        <v>2014</v>
      </c>
      <c r="F13" s="33"/>
      <c r="G13" s="33"/>
      <c r="H13" s="33"/>
      <c r="I13" s="5"/>
      <c r="J13" s="375"/>
      <c r="K13" s="376"/>
      <c r="L13" s="376"/>
      <c r="M13" s="376"/>
      <c r="N13" s="376"/>
      <c r="P13" s="43">
        <v>2013</v>
      </c>
      <c r="Q13" s="43">
        <v>1065</v>
      </c>
      <c r="R13" s="43">
        <v>1070</v>
      </c>
      <c r="S13" s="43">
        <v>1075</v>
      </c>
      <c r="T13" s="43">
        <v>1085</v>
      </c>
      <c r="U13" s="43">
        <v>1105</v>
      </c>
      <c r="V13" s="43">
        <v>1110</v>
      </c>
      <c r="W13" s="43">
        <v>1130</v>
      </c>
      <c r="X13" s="43">
        <v>1135</v>
      </c>
      <c r="Y13" s="43">
        <v>1150</v>
      </c>
      <c r="Z13" s="43">
        <v>1150</v>
      </c>
      <c r="AA13" s="43">
        <v>1.040724</v>
      </c>
    </row>
    <row r="14" spans="1:27" ht="21.75" customHeight="1" x14ac:dyDescent="0.35">
      <c r="A14" s="12" t="s">
        <v>53</v>
      </c>
      <c r="B14" s="24"/>
      <c r="C14" s="3"/>
      <c r="E14" s="33">
        <v>2015</v>
      </c>
      <c r="F14" s="33"/>
      <c r="G14" s="33"/>
      <c r="H14" s="33"/>
      <c r="I14" s="5"/>
      <c r="J14" s="375"/>
      <c r="K14" s="376"/>
      <c r="L14" s="376"/>
      <c r="M14" s="376"/>
      <c r="N14" s="376"/>
      <c r="P14" s="43">
        <v>2014</v>
      </c>
      <c r="Q14" s="43">
        <v>1080</v>
      </c>
      <c r="R14" s="43">
        <v>1085</v>
      </c>
      <c r="S14" s="43">
        <v>1090</v>
      </c>
      <c r="T14" s="43">
        <v>1100</v>
      </c>
      <c r="U14" s="43">
        <v>1120</v>
      </c>
      <c r="V14" s="43">
        <v>1125</v>
      </c>
      <c r="W14" s="43">
        <v>1145</v>
      </c>
      <c r="X14" s="43">
        <v>1150</v>
      </c>
      <c r="Y14" s="43">
        <v>1165</v>
      </c>
      <c r="Z14" s="43">
        <v>1170</v>
      </c>
      <c r="AA14" s="43">
        <v>1.040179</v>
      </c>
    </row>
    <row r="15" spans="1:27" x14ac:dyDescent="0.35">
      <c r="A15" s="88" t="s">
        <v>41</v>
      </c>
      <c r="B15" s="407" t="s">
        <v>97</v>
      </c>
      <c r="E15" s="33">
        <v>2016</v>
      </c>
      <c r="F15" s="33"/>
      <c r="G15" s="33"/>
      <c r="H15" s="33"/>
      <c r="I15" s="5"/>
      <c r="J15" s="375"/>
      <c r="K15" s="376"/>
      <c r="L15" s="376"/>
      <c r="M15" s="376"/>
      <c r="N15" s="376"/>
      <c r="P15" s="43">
        <v>2015</v>
      </c>
      <c r="Q15" s="43">
        <v>1095</v>
      </c>
      <c r="R15" s="43">
        <v>1100</v>
      </c>
      <c r="S15" s="43">
        <v>1105</v>
      </c>
      <c r="T15" s="43">
        <v>1115</v>
      </c>
      <c r="U15" s="43">
        <v>1135</v>
      </c>
      <c r="V15" s="43">
        <v>1140</v>
      </c>
      <c r="W15" s="43">
        <v>1160</v>
      </c>
      <c r="X15" s="43">
        <v>1165</v>
      </c>
      <c r="Y15" s="43">
        <v>1170</v>
      </c>
      <c r="Z15" s="43">
        <v>1180</v>
      </c>
      <c r="AA15" s="43">
        <v>1.030837</v>
      </c>
    </row>
    <row r="16" spans="1:27" ht="60.75" customHeight="1" x14ac:dyDescent="0.35">
      <c r="A16" s="88" t="s">
        <v>7</v>
      </c>
      <c r="B16" s="408"/>
      <c r="C16" s="3" t="s">
        <v>21</v>
      </c>
      <c r="E16" s="33">
        <v>2017</v>
      </c>
      <c r="F16" s="33"/>
      <c r="G16" s="33"/>
      <c r="H16" s="33"/>
      <c r="I16" s="5"/>
      <c r="J16" s="377"/>
      <c r="K16" s="378"/>
      <c r="L16" s="378"/>
      <c r="M16" s="378"/>
      <c r="N16" s="378"/>
      <c r="P16" s="43">
        <v>2016</v>
      </c>
      <c r="Q16" s="43">
        <v>1105</v>
      </c>
      <c r="R16" s="43">
        <v>1110</v>
      </c>
      <c r="S16" s="43">
        <v>1115</v>
      </c>
      <c r="T16" s="43">
        <v>1125</v>
      </c>
      <c r="U16" s="43">
        <v>1145</v>
      </c>
      <c r="V16" s="43">
        <v>1150</v>
      </c>
      <c r="W16" s="43">
        <v>1170</v>
      </c>
      <c r="X16" s="43">
        <v>1175</v>
      </c>
      <c r="Y16" s="43">
        <v>1190</v>
      </c>
      <c r="Z16" s="43">
        <v>1195</v>
      </c>
      <c r="AA16" s="43">
        <v>1.039301</v>
      </c>
    </row>
    <row r="17" spans="1:27" x14ac:dyDescent="0.35">
      <c r="A17" s="89" t="s">
        <v>72</v>
      </c>
      <c r="B17" s="89"/>
      <c r="C17" s="3" t="s">
        <v>73</v>
      </c>
      <c r="E17" s="33">
        <v>2018</v>
      </c>
      <c r="F17" s="33"/>
      <c r="G17" s="33"/>
      <c r="H17" s="33"/>
      <c r="I17" s="5"/>
      <c r="J17" s="34" t="s">
        <v>89</v>
      </c>
      <c r="K17" s="35"/>
      <c r="L17" s="35"/>
      <c r="M17" s="35"/>
      <c r="N17" s="36"/>
      <c r="P17" s="43">
        <v>2017</v>
      </c>
      <c r="Q17" s="43">
        <v>1115</v>
      </c>
      <c r="R17" s="43">
        <v>1120</v>
      </c>
      <c r="S17" s="43">
        <v>1125</v>
      </c>
      <c r="T17" s="43">
        <v>1135</v>
      </c>
      <c r="U17" s="43">
        <v>1155</v>
      </c>
      <c r="V17" s="43">
        <v>1160</v>
      </c>
      <c r="W17" s="43">
        <v>1180</v>
      </c>
      <c r="X17" s="43">
        <v>1185</v>
      </c>
      <c r="Y17" s="43">
        <v>1195</v>
      </c>
      <c r="Z17" s="43">
        <v>1205</v>
      </c>
      <c r="AA17" s="43">
        <v>1.034632</v>
      </c>
    </row>
    <row r="18" spans="1:27" x14ac:dyDescent="0.35">
      <c r="A18" s="89" t="s">
        <v>68</v>
      </c>
      <c r="B18" s="90"/>
      <c r="C18" s="3" t="s">
        <v>69</v>
      </c>
      <c r="E18" s="33">
        <v>2019</v>
      </c>
      <c r="F18" s="33"/>
      <c r="G18" s="33"/>
      <c r="H18" s="33"/>
      <c r="I18" s="5"/>
      <c r="J18" s="353"/>
      <c r="K18" s="354"/>
      <c r="L18" s="354"/>
      <c r="M18" s="354"/>
      <c r="N18" s="355"/>
      <c r="P18" s="43">
        <v>2018</v>
      </c>
      <c r="Q18" s="43">
        <v>1125</v>
      </c>
      <c r="R18" s="43">
        <v>1130</v>
      </c>
      <c r="S18" s="43">
        <v>1140</v>
      </c>
      <c r="T18" s="43">
        <v>1150</v>
      </c>
      <c r="U18" s="43">
        <v>1170</v>
      </c>
      <c r="V18" s="43">
        <v>1175</v>
      </c>
      <c r="W18" s="43">
        <v>1195</v>
      </c>
      <c r="X18" s="43">
        <v>1200</v>
      </c>
      <c r="Y18" s="43">
        <v>1215</v>
      </c>
      <c r="Z18" s="43">
        <v>1215</v>
      </c>
      <c r="AA18" s="43">
        <v>1.038462</v>
      </c>
    </row>
    <row r="19" spans="1:27" ht="21" customHeight="1" x14ac:dyDescent="0.35">
      <c r="A19" s="89" t="s">
        <v>67</v>
      </c>
      <c r="B19" s="89"/>
      <c r="C19" s="3" t="s">
        <v>70</v>
      </c>
      <c r="E19" s="33">
        <v>2020</v>
      </c>
      <c r="F19" s="33"/>
      <c r="G19" s="33"/>
      <c r="H19" s="33"/>
      <c r="I19" s="5"/>
      <c r="J19" s="356"/>
      <c r="K19" s="357"/>
      <c r="L19" s="357"/>
      <c r="M19" s="357"/>
      <c r="N19" s="358"/>
      <c r="P19" s="43">
        <v>2019</v>
      </c>
      <c r="Q19" s="43">
        <v>1135</v>
      </c>
      <c r="R19" s="43">
        <v>1140</v>
      </c>
      <c r="S19" s="43">
        <v>1150</v>
      </c>
      <c r="T19" s="43">
        <v>1160</v>
      </c>
      <c r="U19" s="43">
        <v>1180</v>
      </c>
      <c r="V19" s="43">
        <v>1185</v>
      </c>
      <c r="W19" s="43">
        <v>1205</v>
      </c>
      <c r="X19" s="43">
        <v>1210</v>
      </c>
      <c r="Y19" s="43">
        <v>1225</v>
      </c>
      <c r="Z19" s="43">
        <v>1230</v>
      </c>
      <c r="AA19" s="43">
        <v>1.0381359999999999</v>
      </c>
    </row>
    <row r="20" spans="1:27" ht="48.75" customHeight="1" x14ac:dyDescent="0.35">
      <c r="A20" s="5" t="s">
        <v>98</v>
      </c>
      <c r="B20" s="91" t="s">
        <v>99</v>
      </c>
      <c r="C20" s="3" t="s">
        <v>58</v>
      </c>
      <c r="E20" s="33">
        <v>2021</v>
      </c>
      <c r="F20" s="33"/>
      <c r="G20" s="33"/>
      <c r="H20" s="33"/>
      <c r="I20" s="5"/>
      <c r="J20" s="359"/>
      <c r="K20" s="360"/>
      <c r="L20" s="360"/>
      <c r="M20" s="360"/>
      <c r="N20" s="361"/>
      <c r="P20" s="43">
        <v>2020</v>
      </c>
      <c r="Q20" s="43">
        <v>1145</v>
      </c>
      <c r="R20" s="43">
        <v>1150</v>
      </c>
      <c r="S20" s="43">
        <v>1155</v>
      </c>
      <c r="T20" s="43">
        <v>1170</v>
      </c>
      <c r="U20" s="43">
        <v>1190</v>
      </c>
      <c r="V20" s="43">
        <v>1195</v>
      </c>
      <c r="W20" s="43">
        <v>1215</v>
      </c>
      <c r="X20" s="43">
        <v>1225</v>
      </c>
      <c r="Y20" s="43">
        <v>1235</v>
      </c>
      <c r="Z20" s="43">
        <v>1240</v>
      </c>
      <c r="AA20" s="43">
        <v>1.0378149999999999</v>
      </c>
    </row>
    <row r="21" spans="1:27" s="2" customFormat="1" x14ac:dyDescent="0.35">
      <c r="A21" s="6" t="s">
        <v>5</v>
      </c>
      <c r="B21" s="22"/>
      <c r="C21" s="3" t="s">
        <v>6</v>
      </c>
      <c r="E21" s="33">
        <v>2022</v>
      </c>
      <c r="F21" s="33"/>
      <c r="G21" s="33"/>
      <c r="H21" s="33"/>
      <c r="I21" s="5"/>
      <c r="P21" s="43" t="s">
        <v>78</v>
      </c>
      <c r="Q21" s="43"/>
      <c r="R21" s="43"/>
      <c r="S21" s="43"/>
      <c r="T21" s="43"/>
      <c r="U21" s="43"/>
      <c r="V21" s="43"/>
      <c r="W21" s="43"/>
      <c r="X21" s="43"/>
      <c r="Y21" s="43"/>
      <c r="Z21" s="43"/>
      <c r="AA21" s="43"/>
    </row>
    <row r="22" spans="1:27" s="2" customFormat="1" ht="34.5" customHeight="1" x14ac:dyDescent="0.35">
      <c r="A22" s="5" t="s">
        <v>55</v>
      </c>
      <c r="B22" s="23"/>
      <c r="C22" s="3" t="s">
        <v>54</v>
      </c>
      <c r="E22" s="33">
        <v>2023</v>
      </c>
      <c r="F22" s="33"/>
      <c r="G22" s="33"/>
      <c r="H22" s="33"/>
      <c r="I22" s="5"/>
      <c r="J22" s="362" t="s">
        <v>96</v>
      </c>
      <c r="K22" s="363"/>
      <c r="L22" s="363"/>
      <c r="M22" s="363"/>
      <c r="N22" s="363"/>
      <c r="P22" s="43" t="s">
        <v>79</v>
      </c>
      <c r="Q22" s="43">
        <v>1030</v>
      </c>
      <c r="R22" s="43">
        <v>1035</v>
      </c>
      <c r="S22" s="43">
        <v>1035</v>
      </c>
      <c r="T22" s="43">
        <v>1035</v>
      </c>
      <c r="U22" s="43">
        <v>1045</v>
      </c>
      <c r="V22" s="43">
        <v>1050</v>
      </c>
      <c r="W22" s="43">
        <v>1055</v>
      </c>
      <c r="X22" s="43">
        <v>1055</v>
      </c>
      <c r="Y22" s="43">
        <v>1060</v>
      </c>
      <c r="Z22" s="43">
        <v>1070</v>
      </c>
      <c r="AA22" s="43">
        <v>1.014354</v>
      </c>
    </row>
    <row r="23" spans="1:27" ht="30.75" customHeight="1" x14ac:dyDescent="0.35">
      <c r="A23" s="5" t="s">
        <v>56</v>
      </c>
      <c r="B23" s="22"/>
      <c r="C23" s="3" t="s">
        <v>57</v>
      </c>
      <c r="E23" s="33">
        <v>2024</v>
      </c>
      <c r="F23" s="33"/>
      <c r="G23" s="33"/>
      <c r="H23" s="33"/>
      <c r="I23" s="5"/>
      <c r="J23" s="362"/>
      <c r="K23" s="363"/>
      <c r="L23" s="363"/>
      <c r="M23" s="363"/>
      <c r="N23" s="363"/>
      <c r="P23" s="43" t="s">
        <v>80</v>
      </c>
      <c r="Q23" s="43">
        <v>1040</v>
      </c>
      <c r="R23" s="43">
        <v>1045</v>
      </c>
      <c r="S23" s="43">
        <v>1045</v>
      </c>
      <c r="T23" s="43">
        <v>1045</v>
      </c>
      <c r="U23" s="43">
        <v>1055</v>
      </c>
      <c r="V23" s="43">
        <v>1060</v>
      </c>
      <c r="W23" s="43">
        <v>1065</v>
      </c>
      <c r="X23" s="43">
        <v>1065</v>
      </c>
      <c r="Y23" s="43">
        <v>1070</v>
      </c>
      <c r="Z23" s="43">
        <v>1080</v>
      </c>
      <c r="AA23" s="43">
        <v>1.0142180000000001</v>
      </c>
    </row>
    <row r="24" spans="1:27" s="2" customFormat="1" x14ac:dyDescent="0.35">
      <c r="A24" s="18"/>
      <c r="B24" s="19"/>
      <c r="C24" s="3"/>
      <c r="E24" s="33">
        <v>2025</v>
      </c>
      <c r="F24" s="33"/>
      <c r="G24" s="33"/>
      <c r="H24" s="33"/>
      <c r="I24" s="5"/>
      <c r="J24" s="362"/>
      <c r="K24" s="363"/>
      <c r="L24" s="363"/>
      <c r="M24" s="363"/>
      <c r="N24" s="363"/>
      <c r="P24" s="43" t="s">
        <v>81</v>
      </c>
      <c r="Q24" s="43">
        <v>1050</v>
      </c>
      <c r="R24" s="43">
        <v>1055</v>
      </c>
      <c r="S24" s="43">
        <v>1055</v>
      </c>
      <c r="T24" s="43">
        <v>1055</v>
      </c>
      <c r="U24" s="43">
        <v>1065</v>
      </c>
      <c r="V24" s="43">
        <v>1070</v>
      </c>
      <c r="W24" s="43">
        <v>1075</v>
      </c>
      <c r="X24" s="43">
        <v>1075</v>
      </c>
      <c r="Y24" s="43">
        <v>1080</v>
      </c>
      <c r="Z24" s="43">
        <v>1095</v>
      </c>
      <c r="AA24" s="43">
        <v>1.0140849999999999</v>
      </c>
    </row>
    <row r="25" spans="1:27" x14ac:dyDescent="0.35">
      <c r="A25" s="364" t="s">
        <v>71</v>
      </c>
      <c r="B25" s="364"/>
      <c r="E25" s="33">
        <v>2026</v>
      </c>
      <c r="F25" s="33"/>
      <c r="G25" s="33"/>
      <c r="H25" s="33"/>
      <c r="I25" s="5"/>
      <c r="P25" s="43" t="s">
        <v>82</v>
      </c>
      <c r="Q25" s="43">
        <v>1055</v>
      </c>
      <c r="R25" s="43">
        <v>1060</v>
      </c>
      <c r="S25" s="43">
        <v>1060</v>
      </c>
      <c r="T25" s="43">
        <v>1060</v>
      </c>
      <c r="U25" s="43">
        <v>1070</v>
      </c>
      <c r="V25" s="43">
        <v>1075</v>
      </c>
      <c r="W25" s="43">
        <v>1080</v>
      </c>
      <c r="X25" s="43">
        <v>1080</v>
      </c>
      <c r="Y25" s="43">
        <v>1085</v>
      </c>
      <c r="Z25" s="43">
        <v>1095</v>
      </c>
      <c r="AA25" s="43">
        <v>1.014019</v>
      </c>
    </row>
    <row r="26" spans="1:27" x14ac:dyDescent="0.35">
      <c r="A26" s="5" t="s">
        <v>28</v>
      </c>
      <c r="B26" s="5"/>
      <c r="E26" s="33">
        <v>2027</v>
      </c>
      <c r="F26" s="33"/>
      <c r="G26" s="33"/>
      <c r="H26" s="33"/>
      <c r="I26" s="5"/>
      <c r="P26" s="43" t="s">
        <v>83</v>
      </c>
      <c r="Q26" s="43">
        <v>1060</v>
      </c>
      <c r="R26" s="43">
        <v>1065</v>
      </c>
      <c r="S26" s="43">
        <v>1065</v>
      </c>
      <c r="T26" s="43">
        <v>1065</v>
      </c>
      <c r="U26" s="43">
        <v>1075</v>
      </c>
      <c r="V26" s="43">
        <v>1080</v>
      </c>
      <c r="W26" s="43">
        <v>1085</v>
      </c>
      <c r="X26" s="43">
        <v>1085</v>
      </c>
      <c r="Y26" s="43">
        <v>1090</v>
      </c>
      <c r="Z26" s="43">
        <v>1110</v>
      </c>
      <c r="AA26" s="43">
        <v>1.0139530000000001</v>
      </c>
    </row>
    <row r="27" spans="1:27" x14ac:dyDescent="0.35">
      <c r="A27" s="5" t="s">
        <v>29</v>
      </c>
      <c r="B27" s="5"/>
      <c r="E27" s="33">
        <v>2028</v>
      </c>
      <c r="F27" s="33"/>
      <c r="G27" s="33"/>
      <c r="H27" s="33"/>
      <c r="I27" s="5"/>
      <c r="P27" s="43" t="s">
        <v>84</v>
      </c>
      <c r="Q27" s="43">
        <v>1065</v>
      </c>
      <c r="R27" s="43">
        <v>1070</v>
      </c>
      <c r="S27" s="43">
        <v>1070</v>
      </c>
      <c r="T27" s="43">
        <v>1070</v>
      </c>
      <c r="U27" s="43">
        <v>1080</v>
      </c>
      <c r="V27" s="43">
        <v>1085</v>
      </c>
      <c r="W27" s="43">
        <v>1090</v>
      </c>
      <c r="X27" s="43">
        <v>1090</v>
      </c>
      <c r="Y27" s="43">
        <v>1100</v>
      </c>
      <c r="Z27" s="43">
        <v>1110</v>
      </c>
      <c r="AA27" s="43">
        <v>1.018519</v>
      </c>
    </row>
    <row r="28" spans="1:27" ht="39.75" customHeight="1" x14ac:dyDescent="0.35">
      <c r="A28" s="5" t="s">
        <v>30</v>
      </c>
      <c r="B28" s="23"/>
      <c r="C28" s="1" t="s">
        <v>43</v>
      </c>
      <c r="E28" s="33">
        <v>2029</v>
      </c>
      <c r="F28" s="33"/>
      <c r="G28" s="33"/>
      <c r="H28" s="33"/>
      <c r="I28" s="5"/>
      <c r="P28" s="43" t="s">
        <v>85</v>
      </c>
      <c r="Q28" s="43">
        <v>1075</v>
      </c>
      <c r="R28" s="43">
        <v>1080</v>
      </c>
      <c r="S28" s="43">
        <v>1080</v>
      </c>
      <c r="T28" s="43">
        <v>1080</v>
      </c>
      <c r="U28" s="43">
        <v>1090</v>
      </c>
      <c r="V28" s="43">
        <v>1095</v>
      </c>
      <c r="W28" s="43">
        <v>1100</v>
      </c>
      <c r="X28" s="43">
        <v>1100</v>
      </c>
      <c r="Y28" s="43">
        <v>1105</v>
      </c>
      <c r="Z28" s="43">
        <v>1120</v>
      </c>
      <c r="AA28" s="43">
        <v>1.0137609999999999</v>
      </c>
    </row>
    <row r="29" spans="1:27" x14ac:dyDescent="0.35">
      <c r="A29" s="5" t="s">
        <v>44</v>
      </c>
      <c r="B29" s="5"/>
      <c r="E29" s="33">
        <v>2030</v>
      </c>
      <c r="F29" s="33"/>
      <c r="G29" s="33"/>
      <c r="H29" s="33"/>
      <c r="I29" s="5"/>
      <c r="P29" s="43" t="s">
        <v>86</v>
      </c>
      <c r="Q29" s="43">
        <v>1080</v>
      </c>
      <c r="R29" s="43">
        <v>1085</v>
      </c>
      <c r="S29" s="43">
        <v>1085</v>
      </c>
      <c r="T29" s="43">
        <v>1085</v>
      </c>
      <c r="U29" s="43">
        <v>1095</v>
      </c>
      <c r="V29" s="43">
        <v>1100</v>
      </c>
      <c r="W29" s="43">
        <v>1105</v>
      </c>
      <c r="X29" s="43">
        <v>1105</v>
      </c>
      <c r="Y29" s="43">
        <v>1110</v>
      </c>
      <c r="Z29" s="43">
        <v>1120</v>
      </c>
      <c r="AA29" s="43">
        <v>1.0136989999999999</v>
      </c>
    </row>
    <row r="30" spans="1:27" x14ac:dyDescent="0.35">
      <c r="A30" s="5" t="s">
        <v>47</v>
      </c>
      <c r="B30" s="5"/>
      <c r="E30" s="33">
        <v>2031</v>
      </c>
      <c r="F30" s="33"/>
      <c r="G30" s="33"/>
      <c r="H30" s="33"/>
      <c r="I30" s="5"/>
      <c r="P30" s="43" t="s">
        <v>87</v>
      </c>
      <c r="Q30" s="43">
        <v>1085</v>
      </c>
      <c r="R30" s="43">
        <v>1090</v>
      </c>
      <c r="S30" s="43">
        <v>1090</v>
      </c>
      <c r="T30" s="43">
        <v>1090</v>
      </c>
      <c r="U30" s="43">
        <v>1100</v>
      </c>
      <c r="V30" s="43">
        <v>1105</v>
      </c>
      <c r="W30" s="43">
        <v>1110</v>
      </c>
      <c r="X30" s="43">
        <v>1110</v>
      </c>
      <c r="Y30" s="43">
        <v>1115</v>
      </c>
      <c r="Z30" s="43">
        <v>1125</v>
      </c>
      <c r="AA30" s="43">
        <v>1.013636</v>
      </c>
    </row>
    <row r="31" spans="1:27" x14ac:dyDescent="0.35">
      <c r="A31" s="5" t="s">
        <v>45</v>
      </c>
      <c r="B31" s="5"/>
      <c r="P31" s="43" t="s">
        <v>88</v>
      </c>
      <c r="Q31" s="43">
        <v>1090</v>
      </c>
      <c r="R31" s="43">
        <v>1095</v>
      </c>
      <c r="S31" s="43">
        <v>1095</v>
      </c>
      <c r="T31" s="43">
        <v>1095</v>
      </c>
      <c r="U31" s="43">
        <v>1105</v>
      </c>
      <c r="V31" s="43">
        <v>1110</v>
      </c>
      <c r="W31" s="43">
        <v>1115</v>
      </c>
      <c r="X31" s="43">
        <v>1115</v>
      </c>
      <c r="Y31" s="43">
        <v>1120</v>
      </c>
      <c r="Z31" s="43">
        <v>1130</v>
      </c>
      <c r="AA31" s="43">
        <v>1.0135749999999999</v>
      </c>
    </row>
    <row r="32" spans="1:27" x14ac:dyDescent="0.35">
      <c r="A32" s="5" t="s">
        <v>46</v>
      </c>
      <c r="B32" s="5"/>
      <c r="E32" s="32"/>
      <c r="F32" s="32"/>
      <c r="G32" s="32"/>
      <c r="H32" s="32"/>
      <c r="I32" s="2"/>
    </row>
    <row r="33" spans="1:16" s="2" customFormat="1" ht="16.5" customHeight="1" x14ac:dyDescent="0.35">
      <c r="A33" s="93"/>
      <c r="B33" s="94"/>
      <c r="C33" s="3"/>
      <c r="E33" s="26"/>
      <c r="F33" s="26"/>
      <c r="G33" s="26"/>
      <c r="H33" s="26"/>
      <c r="I33"/>
      <c r="P33" s="136"/>
    </row>
    <row r="34" spans="1:16" x14ac:dyDescent="0.35">
      <c r="A34" s="80"/>
      <c r="B34" s="80"/>
    </row>
    <row r="56" spans="1:2" customFormat="1" x14ac:dyDescent="0.35">
      <c r="A56" s="80"/>
      <c r="B56" s="80"/>
    </row>
    <row r="57" spans="1:2" customFormat="1" x14ac:dyDescent="0.35">
      <c r="A57" s="92"/>
      <c r="B57" s="80"/>
    </row>
  </sheetData>
  <mergeCells count="10">
    <mergeCell ref="D1:H1"/>
    <mergeCell ref="A6:B6"/>
    <mergeCell ref="A25:B25"/>
    <mergeCell ref="B15:B16"/>
    <mergeCell ref="E9:H9"/>
    <mergeCell ref="J22:N24"/>
    <mergeCell ref="E8:I8"/>
    <mergeCell ref="J10:N11"/>
    <mergeCell ref="J12:N16"/>
    <mergeCell ref="J18:N20"/>
  </mergeCells>
  <pageMargins left="0.7" right="0.7" top="0.75" bottom="0.75" header="0.3" footer="0.3"/>
  <pageSetup scale="56"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zoomScale="80" zoomScaleNormal="80" workbookViewId="0"/>
  </sheetViews>
  <sheetFormatPr defaultRowHeight="14.5" x14ac:dyDescent="0.35"/>
  <cols>
    <col min="1" max="1" width="49.6328125" customWidth="1"/>
    <col min="2" max="2" width="28.36328125" customWidth="1"/>
    <col min="3" max="3" width="16.453125" customWidth="1"/>
    <col min="4" max="4" width="44.08984375" customWidth="1"/>
  </cols>
  <sheetData>
    <row r="1" spans="1:6" x14ac:dyDescent="0.35">
      <c r="A1" t="s">
        <v>42</v>
      </c>
    </row>
    <row r="3" spans="1:6" x14ac:dyDescent="0.35">
      <c r="A3" s="471" t="s">
        <v>11</v>
      </c>
      <c r="B3" s="472"/>
      <c r="C3" s="473"/>
      <c r="D3" s="1"/>
    </row>
    <row r="4" spans="1:6" x14ac:dyDescent="0.35">
      <c r="A4" s="6" t="s">
        <v>12</v>
      </c>
      <c r="B4" s="5"/>
      <c r="C4" s="5"/>
      <c r="D4" s="1"/>
      <c r="F4" s="2"/>
    </row>
    <row r="5" spans="1:6" x14ac:dyDescent="0.35">
      <c r="A5" s="5" t="s">
        <v>13</v>
      </c>
      <c r="B5" s="5"/>
      <c r="C5" s="5"/>
      <c r="D5" s="1" t="s">
        <v>66</v>
      </c>
    </row>
    <row r="6" spans="1:6" x14ac:dyDescent="0.35">
      <c r="A6" s="5" t="s">
        <v>14</v>
      </c>
      <c r="B6" s="5"/>
      <c r="C6" s="5"/>
      <c r="D6" s="1"/>
    </row>
    <row r="7" spans="1:6" x14ac:dyDescent="0.35">
      <c r="A7" s="5" t="s">
        <v>59</v>
      </c>
      <c r="B7" s="5"/>
      <c r="C7" s="5"/>
      <c r="D7" s="1" t="s">
        <v>62</v>
      </c>
    </row>
    <row r="8" spans="1:6" ht="29" x14ac:dyDescent="0.35">
      <c r="A8" s="5" t="s">
        <v>60</v>
      </c>
      <c r="B8" s="5"/>
      <c r="C8" s="5"/>
      <c r="D8" s="1" t="s">
        <v>63</v>
      </c>
    </row>
    <row r="9" spans="1:6" x14ac:dyDescent="0.35">
      <c r="A9" s="12" t="s">
        <v>61</v>
      </c>
      <c r="B9" s="5"/>
      <c r="C9" s="5"/>
      <c r="D9" s="1"/>
    </row>
    <row r="10" spans="1:6" x14ac:dyDescent="0.35">
      <c r="A10" s="6" t="s">
        <v>15</v>
      </c>
      <c r="B10" s="5"/>
      <c r="C10" s="5"/>
      <c r="D10" s="1"/>
    </row>
    <row r="11" spans="1:6" x14ac:dyDescent="0.35">
      <c r="A11" s="6" t="s">
        <v>16</v>
      </c>
      <c r="B11" s="5"/>
      <c r="C11" s="5"/>
      <c r="D11" s="1"/>
    </row>
    <row r="12" spans="1:6" x14ac:dyDescent="0.35">
      <c r="A12" s="11" t="s">
        <v>17</v>
      </c>
      <c r="B12" s="5"/>
      <c r="C12" s="5"/>
      <c r="D12" s="1"/>
    </row>
    <row r="13" spans="1:6" x14ac:dyDescent="0.35">
      <c r="A13" s="5" t="s">
        <v>32</v>
      </c>
      <c r="B13" s="5"/>
      <c r="C13" s="5"/>
      <c r="D13" s="1"/>
    </row>
    <row r="14" spans="1:6" x14ac:dyDescent="0.35">
      <c r="A14" s="5" t="s">
        <v>64</v>
      </c>
      <c r="B14" s="5"/>
      <c r="C14" s="5"/>
      <c r="D14" s="1" t="s">
        <v>65</v>
      </c>
    </row>
    <row r="15" spans="1:6" x14ac:dyDescent="0.35">
      <c r="A15" s="12" t="s">
        <v>33</v>
      </c>
      <c r="B15" s="12"/>
      <c r="C15" s="12"/>
      <c r="D15" s="1"/>
    </row>
    <row r="16" spans="1:6" x14ac:dyDescent="0.35">
      <c r="A16" s="13"/>
      <c r="B16" s="14"/>
      <c r="C16" s="14"/>
      <c r="D16" s="1"/>
    </row>
    <row r="17" spans="1:4" ht="29" x14ac:dyDescent="0.35">
      <c r="A17" s="474" t="s">
        <v>20</v>
      </c>
      <c r="B17" s="475"/>
      <c r="C17" s="476"/>
      <c r="D17" s="1" t="s">
        <v>18</v>
      </c>
    </row>
    <row r="18" spans="1:4" ht="43.5" x14ac:dyDescent="0.35">
      <c r="A18" s="7" t="s">
        <v>19</v>
      </c>
      <c r="B18" s="7"/>
      <c r="C18" s="7"/>
      <c r="D18" s="3" t="s">
        <v>38</v>
      </c>
    </row>
    <row r="19" spans="1:4" x14ac:dyDescent="0.35">
      <c r="A19" s="7" t="s">
        <v>34</v>
      </c>
      <c r="B19" s="7"/>
      <c r="C19" s="7"/>
      <c r="D19" s="3"/>
    </row>
    <row r="20" spans="1:4" x14ac:dyDescent="0.35">
      <c r="A20" s="7" t="s">
        <v>35</v>
      </c>
      <c r="B20" s="7"/>
      <c r="C20" s="7"/>
      <c r="D20" s="3"/>
    </row>
    <row r="21" spans="1:4" x14ac:dyDescent="0.35">
      <c r="A21" s="7" t="s">
        <v>36</v>
      </c>
      <c r="B21" s="7"/>
      <c r="C21" s="7"/>
      <c r="D21" s="3" t="s">
        <v>37</v>
      </c>
    </row>
    <row r="22" spans="1:4" x14ac:dyDescent="0.35">
      <c r="A22" s="7" t="s">
        <v>23</v>
      </c>
      <c r="B22" s="7"/>
      <c r="C22" s="7"/>
      <c r="D22" s="1"/>
    </row>
    <row r="23" spans="1:4" ht="29" x14ac:dyDescent="0.35">
      <c r="A23" s="7" t="s">
        <v>24</v>
      </c>
      <c r="B23" s="7"/>
      <c r="C23" s="7"/>
      <c r="D23" s="1" t="s">
        <v>22</v>
      </c>
    </row>
    <row r="24" spans="1:4" x14ac:dyDescent="0.35">
      <c r="A24" s="8" t="s">
        <v>26</v>
      </c>
      <c r="B24" s="7"/>
      <c r="C24" s="7"/>
      <c r="D24" s="3"/>
    </row>
    <row r="25" spans="1:4" ht="29" x14ac:dyDescent="0.35">
      <c r="A25" s="9" t="s">
        <v>25</v>
      </c>
      <c r="B25" s="10"/>
      <c r="C25" s="10"/>
      <c r="D25" s="1" t="s">
        <v>27</v>
      </c>
    </row>
  </sheetData>
  <mergeCells count="2">
    <mergeCell ref="A3:C3"/>
    <mergeCell ref="A17:C17"/>
  </mergeCells>
  <pageMargins left="0.7" right="0.7" top="0.75" bottom="0.75" header="0.3" footer="0.3"/>
  <pageSetup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43" sqref="A43"/>
    </sheetView>
  </sheetViews>
  <sheetFormatPr defaultRowHeight="14.5" x14ac:dyDescent="0.35"/>
  <cols>
    <col min="10" max="10" width="1.36328125" customWidth="1"/>
    <col min="20" max="20" width="1.90625" customWidth="1"/>
  </cols>
  <sheetData/>
  <pageMargins left="0.7" right="0.7" top="0.75" bottom="0.75" header="0.3" footer="0.3"/>
  <pageSetup orientation="portrait" verticalDpi="0"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D1"/>
  <sheetViews>
    <sheetView workbookViewId="0">
      <selection sqref="A1:XFD1"/>
    </sheetView>
  </sheetViews>
  <sheetFormatPr defaultRowHeight="14.5" x14ac:dyDescent="0.35"/>
  <cols>
    <col min="15" max="15" width="6.6328125" customWidth="1"/>
    <col min="29" max="29" width="8.6328125" customWidth="1"/>
    <col min="30" max="30" width="8.90625" hidden="1" customWidth="1"/>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74</vt:i4>
      </vt:variant>
      <vt:variant>
        <vt:lpstr>Named Ranges</vt:lpstr>
      </vt:variant>
      <vt:variant>
        <vt:i4>37</vt:i4>
      </vt:variant>
    </vt:vector>
  </HeadingPairs>
  <TitlesOfParts>
    <vt:vector size="111" baseType="lpstr">
      <vt:lpstr>New&amp;Updated Projects VSPC 2022 </vt:lpstr>
      <vt:lpstr>Previously Reviewed</vt:lpstr>
      <vt:lpstr>Berlin GT</vt:lpstr>
      <vt:lpstr>Middlesex</vt:lpstr>
      <vt:lpstr>Bolton 41</vt:lpstr>
      <vt:lpstr>East Arlington</vt:lpstr>
      <vt:lpstr>West Dummerston</vt:lpstr>
      <vt:lpstr>North Rutland</vt:lpstr>
      <vt:lpstr>Fairfax</vt:lpstr>
      <vt:lpstr>Killington Area</vt:lpstr>
      <vt:lpstr>Beta Subtation</vt:lpstr>
      <vt:lpstr>Line 60 Reconfig</vt:lpstr>
      <vt:lpstr>Pleasant Street Sub</vt:lpstr>
      <vt:lpstr>Ascutney</vt:lpstr>
      <vt:lpstr>Londonderry</vt:lpstr>
      <vt:lpstr>Legare</vt:lpstr>
      <vt:lpstr>Berlin</vt:lpstr>
      <vt:lpstr>Hinesburg</vt:lpstr>
      <vt:lpstr>Waterford 65J1</vt:lpstr>
      <vt:lpstr>Moretown</vt:lpstr>
      <vt:lpstr>Danby</vt:lpstr>
      <vt:lpstr>Putney Conversion</vt:lpstr>
      <vt:lpstr>Dover Sub</vt:lpstr>
      <vt:lpstr>Newbury Sub</vt:lpstr>
      <vt:lpstr>Carvers Falls Sub</vt:lpstr>
      <vt:lpstr>East Ryegate Tran Sub</vt:lpstr>
      <vt:lpstr>Irasville Tran Sub</vt:lpstr>
      <vt:lpstr>Richmond Tran Sub</vt:lpstr>
      <vt:lpstr>Smithville Cap</vt:lpstr>
      <vt:lpstr>Highbridge Substation</vt:lpstr>
      <vt:lpstr>Tafts-Windsor</vt:lpstr>
      <vt:lpstr>Maple Ave to Charlestown</vt:lpstr>
      <vt:lpstr>Johnson to Lowell</vt:lpstr>
      <vt:lpstr>Tower Line to Sand Road</vt:lpstr>
      <vt:lpstr>Mountain View to Berlin</vt:lpstr>
      <vt:lpstr>Hydeville-Fairhaven</vt:lpstr>
      <vt:lpstr>McNeil-Gorge</vt:lpstr>
      <vt:lpstr>North St. Albans to Sheldon</vt:lpstr>
      <vt:lpstr>Wilder</vt:lpstr>
      <vt:lpstr>Mill Street</vt:lpstr>
      <vt:lpstr>St. Albans</vt:lpstr>
      <vt:lpstr>Milton</vt:lpstr>
      <vt:lpstr>Windsor</vt:lpstr>
      <vt:lpstr>Brattleboro</vt:lpstr>
      <vt:lpstr>Southern Loop</vt:lpstr>
      <vt:lpstr>Chittenden County</vt:lpstr>
      <vt:lpstr>Dover - Haystack</vt:lpstr>
      <vt:lpstr>West Rutland-Castleton</vt:lpstr>
      <vt:lpstr>Castleton</vt:lpstr>
      <vt:lpstr>North Brattleboro</vt:lpstr>
      <vt:lpstr>Lowell</vt:lpstr>
      <vt:lpstr>E St Albans Capacitors</vt:lpstr>
      <vt:lpstr>Airport</vt:lpstr>
      <vt:lpstr>Websterville Sub</vt:lpstr>
      <vt:lpstr>Rutland</vt:lpstr>
      <vt:lpstr>Barre</vt:lpstr>
      <vt:lpstr>Cambridge Sub</vt:lpstr>
      <vt:lpstr>South Poultney</vt:lpstr>
      <vt:lpstr>Bethel Line 107</vt:lpstr>
      <vt:lpstr>Nason-Weldon</vt:lpstr>
      <vt:lpstr>Susie Wilson</vt:lpstr>
      <vt:lpstr>Waterbury</vt:lpstr>
      <vt:lpstr>WRJ</vt:lpstr>
      <vt:lpstr>Winooski 16Y3</vt:lpstr>
      <vt:lpstr>Stratton</vt:lpstr>
      <vt:lpstr>Granite-Wetmore</vt:lpstr>
      <vt:lpstr>South Brattleboro</vt:lpstr>
      <vt:lpstr>Sharon</vt:lpstr>
      <vt:lpstr>Highbridge to Maple</vt:lpstr>
      <vt:lpstr>Misc Data</vt:lpstr>
      <vt:lpstr>Phase 1 Template</vt:lpstr>
      <vt:lpstr>Phase 2 Template</vt:lpstr>
      <vt:lpstr>7081 Screening Form</vt:lpstr>
      <vt:lpstr>DUP Screening Form</vt:lpstr>
      <vt:lpstr>'Previously Reviewed'!_GoBack</vt:lpstr>
      <vt:lpstr>Ascutney!Print_Area</vt:lpstr>
      <vt:lpstr>'Berlin GT'!Print_Area</vt:lpstr>
      <vt:lpstr>'Beta Subtation'!Print_Area</vt:lpstr>
      <vt:lpstr>'Bolton 41'!Print_Area</vt:lpstr>
      <vt:lpstr>Brattleboro!Print_Area</vt:lpstr>
      <vt:lpstr>'Carvers Falls Sub'!Print_Area</vt:lpstr>
      <vt:lpstr>Danby!Print_Area</vt:lpstr>
      <vt:lpstr>'Dover Sub'!Print_Area</vt:lpstr>
      <vt:lpstr>'E St Albans Capacitors'!Print_Area</vt:lpstr>
      <vt:lpstr>'East Arlington'!Print_Area</vt:lpstr>
      <vt:lpstr>'East Ryegate Tran Sub'!Print_Area</vt:lpstr>
      <vt:lpstr>Fairfax!Print_Area</vt:lpstr>
      <vt:lpstr>'Highbridge Substation'!Print_Area</vt:lpstr>
      <vt:lpstr>'Irasville Tran Sub'!Print_Area</vt:lpstr>
      <vt:lpstr>'Johnson to Lowell'!Print_Area</vt:lpstr>
      <vt:lpstr>'Killington Area'!Print_Area</vt:lpstr>
      <vt:lpstr>'Line 60 Reconfig'!Print_Area</vt:lpstr>
      <vt:lpstr>Londonderry!Print_Area</vt:lpstr>
      <vt:lpstr>'Maple Ave to Charlestown'!Print_Area</vt:lpstr>
      <vt:lpstr>Middlesex!Print_Area</vt:lpstr>
      <vt:lpstr>Milton!Print_Area</vt:lpstr>
      <vt:lpstr>'Mountain View to Berlin'!Print_Area</vt:lpstr>
      <vt:lpstr>'New&amp;Updated Projects VSPC 2022 '!Print_Area</vt:lpstr>
      <vt:lpstr>'Newbury Sub'!Print_Area</vt:lpstr>
      <vt:lpstr>'North Rutland'!Print_Area</vt:lpstr>
      <vt:lpstr>'Phase 1 Template'!Print_Area</vt:lpstr>
      <vt:lpstr>'Pleasant Street Sub'!Print_Area</vt:lpstr>
      <vt:lpstr>'Richmond Tran Sub'!Print_Area</vt:lpstr>
      <vt:lpstr>Rutland!Print_Area</vt:lpstr>
      <vt:lpstr>'Smithville Cap'!Print_Area</vt:lpstr>
      <vt:lpstr>'Southern Loop'!Print_Area</vt:lpstr>
      <vt:lpstr>'St. Albans'!Print_Area</vt:lpstr>
      <vt:lpstr>'Susie Wilson'!Print_Area</vt:lpstr>
      <vt:lpstr>'Tafts-Windsor'!Print_Area</vt:lpstr>
      <vt:lpstr>'Tower Line to Sand Road'!Print_Area</vt:lpstr>
      <vt:lpstr>'West Dummerston'!Print_Area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Poor, Walter</dc:creator>
  <cp:lastModifiedBy>Windows User</cp:lastModifiedBy>
  <cp:lastPrinted>2018-06-14T18:25:41Z</cp:lastPrinted>
  <dcterms:created xsi:type="dcterms:W3CDTF">2011-06-28T15:41:39Z</dcterms:created>
  <dcterms:modified xsi:type="dcterms:W3CDTF">2022-05-31T15:52:49Z</dcterms:modified>
</cp:coreProperties>
</file>